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Tim's Bids\FY19 Solicitation\Facility Department\RFP's Folder\RFP730-19172 CMAR UH Hilton College Renovation and Expansion\"/>
    </mc:Choice>
  </mc:AlternateContent>
  <bookViews>
    <workbookView xWindow="0" yWindow="0" windowWidth="28800" windowHeight="14235" tabRatio="722" activeTab="9"/>
  </bookViews>
  <sheets>
    <sheet name="1" sheetId="2" r:id="rId1"/>
    <sheet name="2" sheetId="3" r:id="rId2"/>
    <sheet name="3" sheetId="5" r:id="rId3"/>
    <sheet name="4" sheetId="9" r:id="rId4"/>
    <sheet name="5" sheetId="10" r:id="rId5"/>
    <sheet name="6" sheetId="15" r:id="rId6"/>
    <sheet name="7" sheetId="16" r:id="rId7"/>
    <sheet name="Cost Summary" sheetId="14" r:id="rId8"/>
    <sheet name="Summary" sheetId="1" r:id="rId9"/>
    <sheet name="Evaluation" sheetId="17"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P16" i="17" l="1"/>
  <c r="M16" i="17"/>
  <c r="J16" i="17"/>
  <c r="G16" i="17"/>
  <c r="D16" i="17"/>
  <c r="Q16" i="17" s="1"/>
  <c r="P15" i="17"/>
  <c r="Q15" i="17" s="1"/>
  <c r="M15" i="17"/>
  <c r="J15" i="17"/>
  <c r="G15" i="17"/>
  <c r="D15" i="17"/>
  <c r="P14" i="17"/>
  <c r="M14" i="17"/>
  <c r="J14" i="17"/>
  <c r="Q14" i="17" s="1"/>
  <c r="G14" i="17"/>
  <c r="D14" i="17"/>
  <c r="P13" i="17"/>
  <c r="M13" i="17"/>
  <c r="J13" i="17"/>
  <c r="G13" i="17"/>
  <c r="D13" i="17"/>
  <c r="Q13" i="17" s="1"/>
  <c r="Z8" i="1" l="1"/>
  <c r="Y7" i="1" l="1"/>
  <c r="AA8" i="1"/>
  <c r="AA9" i="1"/>
  <c r="AA10" i="1"/>
  <c r="AA7" i="1"/>
  <c r="Z9" i="1"/>
  <c r="Z10" i="1"/>
  <c r="Z7" i="1"/>
  <c r="Y8" i="1"/>
  <c r="Y9" i="1"/>
  <c r="Y10" i="1"/>
  <c r="Y6" i="1"/>
  <c r="Z6" i="1"/>
  <c r="B4" i="14" l="1"/>
  <c r="F6" i="14" l="1"/>
  <c r="F4" i="14"/>
  <c r="F3" i="14"/>
  <c r="A17" i="14"/>
  <c r="J6" i="14"/>
  <c r="B6" i="14" l="1"/>
  <c r="H6" i="14" s="1"/>
  <c r="I4" i="16"/>
  <c r="H7" i="1" s="1"/>
  <c r="I4" i="2"/>
  <c r="I5" i="16"/>
  <c r="H8" i="1" s="1"/>
  <c r="I6" i="16"/>
  <c r="H9" i="1" s="1"/>
  <c r="I7" i="16"/>
  <c r="I5" i="15"/>
  <c r="I6" i="15"/>
  <c r="I7" i="15"/>
  <c r="I4" i="15"/>
  <c r="I5" i="10"/>
  <c r="F8" i="1" s="1"/>
  <c r="I6" i="10"/>
  <c r="F9" i="1" s="1"/>
  <c r="I7" i="10"/>
  <c r="I4" i="10"/>
  <c r="I5" i="9"/>
  <c r="E8" i="1" s="1"/>
  <c r="I6" i="9"/>
  <c r="E9" i="1" s="1"/>
  <c r="I7" i="9"/>
  <c r="I4" i="9"/>
  <c r="I5" i="5"/>
  <c r="D8" i="1" s="1"/>
  <c r="I6" i="5"/>
  <c r="D9" i="1" s="1"/>
  <c r="I7" i="5"/>
  <c r="I4" i="5"/>
  <c r="I5" i="3"/>
  <c r="I6" i="3"/>
  <c r="I7" i="3"/>
  <c r="I4" i="3"/>
  <c r="C7" i="1" s="1"/>
  <c r="I5" i="2"/>
  <c r="I6" i="2"/>
  <c r="I7" i="2"/>
  <c r="H10" i="1"/>
  <c r="F10" i="1"/>
  <c r="F7" i="1"/>
  <c r="E10" i="1"/>
  <c r="E7" i="1"/>
  <c r="D10" i="1"/>
  <c r="D7" i="1"/>
  <c r="C8" i="1"/>
  <c r="C9" i="1"/>
  <c r="C10" i="1"/>
  <c r="G8" i="1" l="1"/>
  <c r="G9" i="1"/>
  <c r="G10" i="1"/>
  <c r="G7" i="1"/>
  <c r="A16" i="14"/>
  <c r="F5" i="14"/>
  <c r="J5" i="14" s="1"/>
  <c r="A15" i="14"/>
  <c r="J3" i="14"/>
  <c r="A14" i="14"/>
  <c r="J4" i="14" l="1"/>
  <c r="H4" i="14" s="1"/>
  <c r="B5" i="14"/>
  <c r="H5" i="14" s="1"/>
  <c r="B3" i="14"/>
  <c r="H3" i="14" s="1"/>
  <c r="H8" i="14" l="1"/>
  <c r="B14" i="14" s="1"/>
  <c r="D4" i="15" s="1"/>
  <c r="J4" i="15" s="1"/>
  <c r="B8" i="1"/>
  <c r="I8" i="1" s="1"/>
  <c r="B9" i="1"/>
  <c r="I9" i="1" s="1"/>
  <c r="B10" i="1"/>
  <c r="I10" i="1" s="1"/>
  <c r="B7" i="1"/>
  <c r="I7" i="1" s="1"/>
  <c r="D4" i="16" l="1"/>
  <c r="D4" i="10"/>
  <c r="J4" i="10" s="1"/>
  <c r="O7" i="1" s="1"/>
  <c r="D4" i="5"/>
  <c r="J4" i="5" s="1"/>
  <c r="M7" i="1" s="1"/>
  <c r="D4" i="2"/>
  <c r="J4" i="2" s="1"/>
  <c r="K7" i="1" s="1"/>
  <c r="P7" i="1"/>
  <c r="D4" i="9"/>
  <c r="J4" i="9" s="1"/>
  <c r="N7" i="1" s="1"/>
  <c r="D4" i="3"/>
  <c r="J4" i="3" s="1"/>
  <c r="L7" i="1" s="1"/>
  <c r="D17" i="14"/>
  <c r="E17" i="14" s="1"/>
  <c r="B16" i="14"/>
  <c r="D6" i="15" s="1"/>
  <c r="J6" i="15" s="1"/>
  <c r="B17" i="14"/>
  <c r="D7" i="15" s="1"/>
  <c r="J7" i="15" s="1"/>
  <c r="B15" i="14"/>
  <c r="D5" i="15" s="1"/>
  <c r="J5" i="15" s="1"/>
  <c r="D16" i="14"/>
  <c r="E16" i="14" s="1"/>
  <c r="D14" i="14"/>
  <c r="E14" i="14" s="1"/>
  <c r="D15" i="14"/>
  <c r="E15" i="14" s="1"/>
  <c r="J4" i="16" l="1"/>
  <c r="Q7" i="1" s="1"/>
  <c r="R7" i="1" s="1"/>
  <c r="C16" i="14"/>
  <c r="D6" i="16"/>
  <c r="J6" i="16" s="1"/>
  <c r="Q9" i="1" s="1"/>
  <c r="D6" i="10"/>
  <c r="J6" i="10" s="1"/>
  <c r="O9" i="1" s="1"/>
  <c r="D6" i="5"/>
  <c r="J6" i="5" s="1"/>
  <c r="M9" i="1" s="1"/>
  <c r="D6" i="2"/>
  <c r="J6" i="2" s="1"/>
  <c r="K9" i="1" s="1"/>
  <c r="P9" i="1"/>
  <c r="D6" i="9"/>
  <c r="J6" i="9" s="1"/>
  <c r="N9" i="1" s="1"/>
  <c r="D6" i="3"/>
  <c r="J6" i="3" s="1"/>
  <c r="L9" i="1" s="1"/>
  <c r="C15" i="14"/>
  <c r="D5" i="16"/>
  <c r="J5" i="16" s="1"/>
  <c r="Q8" i="1" s="1"/>
  <c r="D5" i="10"/>
  <c r="J5" i="10" s="1"/>
  <c r="O8" i="1" s="1"/>
  <c r="D5" i="5"/>
  <c r="J5" i="5" s="1"/>
  <c r="M8" i="1" s="1"/>
  <c r="P8" i="1"/>
  <c r="D5" i="9"/>
  <c r="J5" i="9" s="1"/>
  <c r="N8" i="1" s="1"/>
  <c r="D5" i="3"/>
  <c r="J5" i="3" s="1"/>
  <c r="L8" i="1" s="1"/>
  <c r="D5" i="2"/>
  <c r="J5" i="2" s="1"/>
  <c r="K8" i="1" s="1"/>
  <c r="D7" i="2"/>
  <c r="J7" i="2" s="1"/>
  <c r="K10" i="1" s="1"/>
  <c r="P10" i="1"/>
  <c r="D7" i="9"/>
  <c r="J7" i="9" s="1"/>
  <c r="N10" i="1" s="1"/>
  <c r="D7" i="3"/>
  <c r="J7" i="3" s="1"/>
  <c r="L10" i="1" s="1"/>
  <c r="D7" i="16"/>
  <c r="J7" i="16" s="1"/>
  <c r="Q10" i="1" s="1"/>
  <c r="D7" i="10"/>
  <c r="J7" i="10" s="1"/>
  <c r="O10" i="1" s="1"/>
  <c r="D7" i="5"/>
  <c r="J7" i="5" s="1"/>
  <c r="M10" i="1" s="1"/>
  <c r="C17" i="14"/>
  <c r="C14" i="14"/>
  <c r="U6" i="1"/>
  <c r="V6" i="1"/>
  <c r="W6" i="1"/>
  <c r="X6" i="1"/>
  <c r="T6" i="1"/>
  <c r="R9" i="1" l="1"/>
  <c r="R10" i="1"/>
  <c r="R8" i="1"/>
  <c r="A8" i="1"/>
  <c r="A9" i="1"/>
  <c r="A10" i="1"/>
  <c r="A7" i="1"/>
  <c r="X8" i="1" l="1"/>
  <c r="W9" i="1"/>
  <c r="V8" i="1"/>
  <c r="V7" i="1"/>
  <c r="U10" i="1"/>
  <c r="W7" i="1"/>
  <c r="W8" i="1"/>
  <c r="V9" i="1"/>
  <c r="W10" i="1"/>
  <c r="X9" i="1"/>
  <c r="U9" i="1"/>
  <c r="U7" i="1"/>
  <c r="X10" i="1"/>
  <c r="U8" i="1"/>
  <c r="X7" i="1"/>
  <c r="V10" i="1"/>
  <c r="T7" i="1"/>
  <c r="T10" i="1"/>
  <c r="T9" i="1"/>
  <c r="T8" i="1"/>
  <c r="AB8" i="1" l="1"/>
  <c r="AB9" i="1"/>
  <c r="AB7" i="1"/>
  <c r="AB10" i="1"/>
</calcChain>
</file>

<file path=xl/comments1.xml><?xml version="1.0" encoding="utf-8"?>
<comments xmlns="http://schemas.openxmlformats.org/spreadsheetml/2006/main">
  <authors>
    <author>Jamil, Hasan R</author>
  </authors>
  <commentList>
    <comment ref="H2" authorId="0" shapeId="0">
      <text>
        <r>
          <rPr>
            <b/>
            <sz val="9"/>
            <color indexed="81"/>
            <rFont val="Tahoma"/>
            <family val="2"/>
          </rPr>
          <t xml:space="preserve">Fromula
Fee on CCL + Pre-Construction Phase Fee + Staff Amt 24 Months Term + Bonds and Insurance Amt
</t>
        </r>
      </text>
    </comment>
    <comment ref="J2" authorId="0" shapeId="0">
      <text>
        <r>
          <rPr>
            <b/>
            <sz val="9"/>
            <color indexed="81"/>
            <rFont val="Tahoma"/>
            <charset val="1"/>
          </rPr>
          <t>COW Calculation</t>
        </r>
        <r>
          <rPr>
            <sz val="9"/>
            <color indexed="81"/>
            <rFont val="Tahoma"/>
            <charset val="1"/>
          </rPr>
          <t xml:space="preserve">
COW = ((CCL)–(staff+bonds)–(Precon))/(fee%+1)</t>
        </r>
      </text>
    </comment>
    <comment ref="B13" authorId="0" shapeId="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authors>
    <author>Jamil, Hasan R</author>
  </authors>
  <commentList>
    <comment ref="R5" authorId="0" shapeId="0">
      <text>
        <r>
          <rPr>
            <sz val="9"/>
            <color indexed="81"/>
            <rFont val="Tahoma"/>
            <charset val="1"/>
          </rPr>
          <t>Non Tech includes cost.  It may include HUB scores depending on project.</t>
        </r>
      </text>
    </comment>
  </commentList>
</comments>
</file>

<file path=xl/sharedStrings.xml><?xml version="1.0" encoding="utf-8"?>
<sst xmlns="http://schemas.openxmlformats.org/spreadsheetml/2006/main" count="160" uniqueCount="64">
  <si>
    <t xml:space="preserve">RESPONDENT SUMMARY </t>
  </si>
  <si>
    <t>Evaluator 1</t>
  </si>
  <si>
    <t>Evaluator 2</t>
  </si>
  <si>
    <t>Evaluator 3</t>
  </si>
  <si>
    <t>Evaluator 4</t>
  </si>
  <si>
    <t>Evaluator 5</t>
  </si>
  <si>
    <t>Criteria 1</t>
  </si>
  <si>
    <t>Criteria 2</t>
  </si>
  <si>
    <t>Criteria 3</t>
  </si>
  <si>
    <t>Criteria 4</t>
  </si>
  <si>
    <t>Criteria 5</t>
  </si>
  <si>
    <t>EVALUATION SUMMARY</t>
  </si>
  <si>
    <t>Rank of Average</t>
  </si>
  <si>
    <t>Rank</t>
  </si>
  <si>
    <t>Average Total Score</t>
  </si>
  <si>
    <t>Score</t>
  </si>
  <si>
    <t>Technical</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</si>
  <si>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</si>
  <si>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</si>
  <si>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</si>
  <si>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</si>
  <si>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</si>
  <si>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</si>
  <si>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</si>
  <si>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</si>
  <si>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</si>
  <si>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</si>
  <si>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</si>
  <si>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</si>
  <si>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</si>
  <si>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</si>
  <si>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</si>
  <si>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</si>
  <si>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</si>
  <si>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</si>
  <si>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</si>
  <si>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Non Tech (Cost + HUB)</t>
  </si>
  <si>
    <t>RFP730-19172 CMAR UH Hilton College Renovation and Expansion</t>
  </si>
  <si>
    <t>BE&amp;K</t>
  </si>
  <si>
    <t>DPR</t>
  </si>
  <si>
    <t>Manhattan</t>
  </si>
  <si>
    <t>Turner</t>
  </si>
  <si>
    <t>Evaluator 6</t>
  </si>
  <si>
    <t>Evaluator 7</t>
  </si>
  <si>
    <t>Technical + Cost + HUB</t>
  </si>
  <si>
    <t>NOTE:  Purchasing is basing the monthly Staffing Amt given by facilities on 31 months stated in the RFP from June 2020-January 2023.</t>
  </si>
  <si>
    <t>Staff Amt 31 Months Term</t>
  </si>
  <si>
    <t xml:space="preserve">University of Houston Evaluation Matrix         
</t>
  </si>
  <si>
    <t xml:space="preserve">Name: </t>
  </si>
  <si>
    <t>Evaluation Due Date: May 20, 2019 @ 3:00 CST</t>
  </si>
  <si>
    <t xml:space="preserve"> Criteria 4</t>
  </si>
  <si>
    <t xml:space="preserve"> Criteria 1 &amp; 3</t>
  </si>
  <si>
    <t xml:space="preserve"> Criteria 2</t>
  </si>
  <si>
    <t xml:space="preserve"> Criteria 5</t>
  </si>
  <si>
    <t xml:space="preserve"> Criteria 6</t>
  </si>
  <si>
    <r>
      <rPr>
        <b/>
        <sz val="9"/>
        <rFont val="Arial"/>
        <family val="2"/>
      </rPr>
      <t xml:space="preserve">Respondent’s Cost and Delivery Proposal (Section 4.6)
</t>
    </r>
    <r>
      <rPr>
        <b/>
        <sz val="9"/>
        <color rgb="FFFF0000"/>
        <rFont val="Arial"/>
        <family val="2"/>
      </rPr>
      <t xml:space="preserve">
**Purchasing will evaluate this.  Everyone else leave this blank**</t>
    </r>
  </si>
  <si>
    <t>Respondent’s prior experience with hospitality projects and LEED Projects (Sections 4.3 &amp; Section 4.5)</t>
  </si>
  <si>
    <t>Respondent’s Pre Construction and Construction Phase Services and Project Execution Plan(Section 4.4)</t>
  </si>
  <si>
    <t>Respondent’s Past University of Houston System Project Experience (Section 4.7)</t>
  </si>
  <si>
    <r>
      <t xml:space="preserve">Respondent’s Past HUB/MBE/WBE Goal Attainment and Quality of Procedures for UHS HUB Goal Attainment on this Project  (Section 4.8) </t>
    </r>
    <r>
      <rPr>
        <b/>
        <sz val="9"/>
        <color rgb="FFFF0000"/>
        <rFont val="Arial"/>
        <family val="2"/>
      </rPr>
      <t>**HUB will evaluate this.  Everyone else leave this blank**</t>
    </r>
  </si>
  <si>
    <t>Points (1-5)</t>
  </si>
  <si>
    <t>Total</t>
  </si>
  <si>
    <t>Non-Disclosure:</t>
  </si>
  <si>
    <t>Updated: 6/18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</si>
</sst>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F800]dddd\,\ mmmm\ dd\,\ yyyy"/>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charset val="1"/>
    </font>
    <font>
      <sz val="10"/>
      <name val="Arial"/>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b/>
      <sz val="9"/>
      <color indexed="81"/>
      <name val="Tahoma"/>
      <charset val="1"/>
    </font>
    <font>
      <sz val="9"/>
      <color indexed="81"/>
      <name val="Tahoma"/>
      <family val="2"/>
    </font>
    <font>
      <sz val="10"/>
      <color theme="1"/>
      <name val="Arial"/>
      <family val="2"/>
    </font>
    <font>
      <b/>
      <sz val="9"/>
      <color rgb="FFFF0000"/>
      <name val="Arial"/>
      <family val="2"/>
    </font>
    <font>
      <b/>
      <sz val="9"/>
      <name val="Arial"/>
      <family val="2"/>
    </font>
    <font>
      <b/>
      <sz val="8"/>
      <name val="Arial"/>
      <family val="2"/>
    </font>
    <font>
      <u/>
      <sz val="11"/>
      <color theme="10"/>
      <name val="Calibri"/>
      <family val="2"/>
      <scheme val="minor"/>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mediumGray">
        <bgColor theme="0"/>
      </patternFill>
    </fill>
    <fill>
      <patternFill patternType="mediumGray"/>
    </fill>
    <fill>
      <patternFill patternType="solid">
        <fgColor theme="0" tint="-0.34998626667073579"/>
        <bgColor indexed="64"/>
      </patternFill>
    </fill>
  </fills>
  <borders count="3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diagonal/>
    </border>
  </borders>
  <cellStyleXfs count="116">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50"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0" fontId="1" fillId="0" borderId="0"/>
    <xf numFmtId="0" fontId="64" fillId="0" borderId="0" applyNumberFormat="0" applyFill="0" applyBorder="0" applyAlignment="0" applyProtection="0"/>
  </cellStyleXfs>
  <cellXfs count="164">
    <xf numFmtId="0" fontId="0" fillId="0" borderId="0" xfId="0"/>
    <xf numFmtId="0" fontId="0" fillId="0" borderId="0" xfId="0" applyBorder="1"/>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19" fillId="26" borderId="0" xfId="0" applyFont="1" applyFill="1" applyAlignment="1"/>
    <xf numFmtId="0" fontId="20" fillId="26" borderId="0" xfId="0" applyFont="1" applyFill="1"/>
    <xf numFmtId="0" fontId="43" fillId="26" borderId="0" xfId="0" applyFont="1" applyFill="1" applyBorder="1"/>
    <xf numFmtId="0" fontId="20"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4" fontId="20" fillId="26" borderId="11" xfId="0" applyNumberFormat="1" applyFont="1" applyFill="1" applyBorder="1" applyAlignment="1">
      <alignment horizontal="right"/>
    </xf>
    <xf numFmtId="0" fontId="20" fillId="26" borderId="11" xfId="0" applyFont="1" applyFill="1" applyBorder="1" applyAlignment="1">
      <alignment horizontal="right"/>
    </xf>
    <xf numFmtId="0" fontId="20" fillId="26" borderId="11" xfId="0" applyFont="1" applyFill="1" applyBorder="1" applyAlignment="1">
      <alignment horizontal="left"/>
    </xf>
    <xf numFmtId="0" fontId="44" fillId="26" borderId="0" xfId="0" applyFont="1" applyFill="1"/>
    <xf numFmtId="0" fontId="41" fillId="25" borderId="13" xfId="0" applyFont="1" applyFill="1" applyBorder="1" applyAlignment="1">
      <alignment horizontal="right"/>
    </xf>
    <xf numFmtId="0" fontId="48" fillId="0" borderId="10" xfId="100" applyFont="1" applyFill="1" applyBorder="1" applyAlignment="1">
      <alignment horizontal="right"/>
    </xf>
    <xf numFmtId="0" fontId="48" fillId="0" borderId="10" xfId="100" applyFont="1" applyFill="1" applyBorder="1" applyAlignment="1">
      <alignment horizontal="right"/>
    </xf>
    <xf numFmtId="2" fontId="21" fillId="0" borderId="0" xfId="98" applyNumberFormat="1" applyFont="1"/>
    <xf numFmtId="0" fontId="40" fillId="25" borderId="14" xfId="0" applyFont="1" applyFill="1" applyBorder="1" applyAlignment="1">
      <alignment horizontal="right" textRotation="90" wrapText="1"/>
    </xf>
    <xf numFmtId="2" fontId="47" fillId="0" borderId="0" xfId="98" applyNumberFormat="1" applyFont="1" applyFill="1" applyBorder="1"/>
    <xf numFmtId="0" fontId="20" fillId="26" borderId="0" xfId="0" applyFont="1" applyFill="1" applyAlignment="1">
      <alignment horizontal="right"/>
    </xf>
    <xf numFmtId="0" fontId="42" fillId="26" borderId="0" xfId="0" applyFont="1" applyFill="1" applyAlignment="1">
      <alignment horizontal="right"/>
    </xf>
    <xf numFmtId="0" fontId="47" fillId="0" borderId="0" xfId="0" applyFont="1"/>
    <xf numFmtId="0" fontId="43" fillId="26" borderId="0" xfId="0" applyFont="1" applyFill="1" applyAlignment="1">
      <alignment horizontal="right"/>
    </xf>
    <xf numFmtId="0" fontId="20" fillId="26" borderId="11" xfId="0" applyFont="1" applyFill="1" applyBorder="1"/>
    <xf numFmtId="0" fontId="20" fillId="26" borderId="12" xfId="0" applyFont="1" applyFill="1" applyBorder="1"/>
    <xf numFmtId="0" fontId="20" fillId="26" borderId="12" xfId="0" applyFont="1" applyFill="1" applyBorder="1" applyAlignment="1">
      <alignment horizontal="right"/>
    </xf>
    <xf numFmtId="0" fontId="19" fillId="26" borderId="14" xfId="0" applyFont="1" applyFill="1" applyBorder="1" applyAlignment="1">
      <alignment horizontal="right" textRotation="90" wrapText="1"/>
    </xf>
    <xf numFmtId="4" fontId="20" fillId="26" borderId="13" xfId="0" applyNumberFormat="1" applyFont="1" applyFill="1" applyBorder="1" applyAlignment="1">
      <alignment horizontal="right"/>
    </xf>
    <xf numFmtId="0" fontId="20" fillId="26" borderId="13" xfId="0" applyFont="1" applyFill="1" applyBorder="1" applyAlignment="1">
      <alignment horizontal="right"/>
    </xf>
    <xf numFmtId="0" fontId="46" fillId="0" borderId="0" xfId="0" applyFont="1" applyBorder="1" applyAlignment="1">
      <alignment horizontal="center" vertical="center" wrapText="1"/>
    </xf>
    <xf numFmtId="0" fontId="52" fillId="27" borderId="17" xfId="0" applyFont="1" applyFill="1" applyBorder="1" applyAlignment="1">
      <alignment horizontal="center" vertical="center" wrapText="1"/>
    </xf>
    <xf numFmtId="0" fontId="52" fillId="28" borderId="19" xfId="0" applyFont="1" applyFill="1" applyBorder="1" applyAlignment="1">
      <alignment horizontal="center" vertical="center" wrapText="1"/>
    </xf>
    <xf numFmtId="0" fontId="0" fillId="28" borderId="20" xfId="0" applyFill="1" applyBorder="1"/>
    <xf numFmtId="0" fontId="53" fillId="0" borderId="15" xfId="0" applyFont="1" applyFill="1" applyBorder="1" applyAlignment="1">
      <alignment horizontal="center" vertical="center" wrapText="1"/>
    </xf>
    <xf numFmtId="0" fontId="46" fillId="0" borderId="18" xfId="0" applyFont="1" applyBorder="1" applyAlignment="1">
      <alignment horizontal="center" vertical="center" wrapText="1"/>
    </xf>
    <xf numFmtId="0" fontId="46" fillId="27" borderId="17" xfId="0" applyFont="1" applyFill="1" applyBorder="1" applyAlignment="1">
      <alignment horizontal="center" vertical="center" wrapText="1"/>
    </xf>
    <xf numFmtId="0" fontId="46" fillId="28" borderId="18" xfId="0" applyFont="1" applyFill="1" applyBorder="1" applyAlignment="1">
      <alignment horizontal="center" vertical="center" wrapText="1"/>
    </xf>
    <xf numFmtId="0" fontId="46" fillId="28" borderId="22" xfId="0" applyFont="1" applyFill="1" applyBorder="1" applyAlignment="1">
      <alignment horizontal="center" vertical="center" wrapText="1"/>
    </xf>
    <xf numFmtId="0" fontId="46" fillId="28" borderId="23" xfId="0" applyFont="1" applyFill="1" applyBorder="1" applyAlignment="1">
      <alignment horizontal="center" vertical="center" wrapText="1"/>
    </xf>
    <xf numFmtId="0" fontId="51" fillId="28" borderId="24" xfId="0" applyFont="1" applyFill="1" applyBorder="1" applyAlignment="1">
      <alignment vertical="center" wrapText="1"/>
    </xf>
    <xf numFmtId="0" fontId="54" fillId="0" borderId="25" xfId="0" applyFont="1" applyFill="1" applyBorder="1" applyAlignment="1">
      <alignment horizontal="center" vertical="center" wrapText="1"/>
    </xf>
    <xf numFmtId="0" fontId="51" fillId="29" borderId="25" xfId="0" applyFont="1" applyFill="1" applyBorder="1" applyAlignment="1">
      <alignment horizontal="center" vertical="center" wrapText="1"/>
    </xf>
    <xf numFmtId="0" fontId="21" fillId="0" borderId="26" xfId="2" applyFont="1" applyFill="1" applyBorder="1" applyAlignment="1"/>
    <xf numFmtId="44" fontId="21" fillId="0" borderId="27" xfId="108" applyFont="1" applyFill="1" applyBorder="1" applyAlignmen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3" fillId="24" borderId="27" xfId="0" applyNumberFormat="1" applyFont="1" applyFill="1" applyBorder="1" applyAlignment="1">
      <alignment vertical="center"/>
    </xf>
    <xf numFmtId="164" fontId="47" fillId="0" borderId="27" xfId="0" applyNumberFormat="1" applyFont="1" applyFill="1" applyBorder="1" applyAlignment="1">
      <alignment vertical="center"/>
    </xf>
    <xf numFmtId="165" fontId="0" fillId="0" borderId="27" xfId="0" applyNumberFormat="1" applyFill="1" applyBorder="1"/>
    <xf numFmtId="165" fontId="0" fillId="0" borderId="0" xfId="0" applyNumberFormat="1"/>
    <xf numFmtId="164" fontId="0" fillId="24" borderId="26" xfId="0" applyNumberFormat="1" applyFill="1" applyBorder="1" applyAlignment="1">
      <alignment vertical="center"/>
    </xf>
    <xf numFmtId="10" fontId="0" fillId="24" borderId="26" xfId="0" applyNumberFormat="1" applyFill="1" applyBorder="1" applyAlignment="1">
      <alignment horizontal="center" vertical="center"/>
    </xf>
    <xf numFmtId="164" fontId="53" fillId="24" borderId="26" xfId="0" applyNumberFormat="1" applyFont="1" applyFill="1" applyBorder="1" applyAlignment="1">
      <alignment vertical="center"/>
    </xf>
    <xf numFmtId="165" fontId="0" fillId="0" borderId="26"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6" fillId="0" borderId="0" xfId="0" applyFont="1" applyFill="1" applyAlignment="1">
      <alignment horizontal="right" vertical="center"/>
    </xf>
    <xf numFmtId="164" fontId="46" fillId="0" borderId="0" xfId="0" applyNumberFormat="1" applyFont="1" applyFill="1" applyAlignment="1">
      <alignment vertical="center"/>
    </xf>
    <xf numFmtId="164" fontId="46" fillId="0" borderId="0" xfId="0" applyNumberFormat="1" applyFont="1" applyFill="1" applyAlignment="1">
      <alignment horizontal="right" vertical="center"/>
    </xf>
    <xf numFmtId="164" fontId="55" fillId="0" borderId="17" xfId="0" applyNumberFormat="1" applyFont="1" applyFill="1" applyBorder="1" applyAlignment="1">
      <alignment vertical="center"/>
    </xf>
    <xf numFmtId="0" fontId="21" fillId="0" borderId="0" xfId="0" applyFont="1" applyAlignment="1">
      <alignment horizontal="right"/>
    </xf>
    <xf numFmtId="43" fontId="21" fillId="0" borderId="0" xfId="106" applyFont="1" applyFill="1" applyAlignment="1">
      <alignment vertical="center"/>
    </xf>
    <xf numFmtId="0" fontId="4" fillId="0" borderId="0" xfId="109"/>
    <xf numFmtId="0" fontId="56" fillId="0" borderId="0" xfId="0" applyFont="1" applyFill="1" applyBorder="1" applyAlignment="1">
      <alignment horizontal="center" vertical="center"/>
    </xf>
    <xf numFmtId="0" fontId="0" fillId="0" borderId="0" xfId="0" applyFill="1" applyBorder="1"/>
    <xf numFmtId="0" fontId="21" fillId="0" borderId="0" xfId="0" applyFont="1" applyFill="1" applyBorder="1"/>
    <xf numFmtId="0" fontId="21" fillId="0" borderId="17" xfId="0" applyFont="1" applyFill="1" applyBorder="1" applyAlignment="1">
      <alignment vertical="center"/>
    </xf>
    <xf numFmtId="0" fontId="48" fillId="0" borderId="17" xfId="0" applyFont="1" applyFill="1" applyBorder="1" applyAlignment="1">
      <alignment horizontal="center" vertical="center"/>
    </xf>
    <xf numFmtId="0" fontId="46" fillId="0" borderId="17"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6" fillId="0" borderId="0" xfId="0" applyFont="1" applyFill="1" applyBorder="1"/>
    <xf numFmtId="0" fontId="21" fillId="0" borderId="28" xfId="2" applyFont="1" applyFill="1" applyBorder="1" applyAlignment="1"/>
    <xf numFmtId="2" fontId="48" fillId="0" borderId="27" xfId="0" applyNumberFormat="1" applyFont="1" applyFill="1" applyBorder="1" applyAlignment="1">
      <alignment horizontal="center" vertical="center"/>
    </xf>
    <xf numFmtId="1" fontId="46" fillId="0" borderId="27" xfId="0" applyNumberFormat="1" applyFont="1" applyFill="1" applyBorder="1" applyAlignment="1">
      <alignment horizontal="center" vertical="center"/>
    </xf>
    <xf numFmtId="44" fontId="0" fillId="0" borderId="27" xfId="0" applyNumberFormat="1" applyFill="1" applyBorder="1" applyAlignment="1">
      <alignment horizontal="center" vertical="center"/>
    </xf>
    <xf numFmtId="10" fontId="51" fillId="0" borderId="29" xfId="0" applyNumberFormat="1" applyFont="1" applyFill="1" applyBorder="1" applyAlignment="1">
      <alignment horizontal="center" vertical="center"/>
    </xf>
    <xf numFmtId="10" fontId="51"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21" fillId="0" borderId="0" xfId="0" applyNumberFormat="1" applyFont="1" applyFill="1" applyBorder="1" applyAlignment="1">
      <alignment horizontal="center" vertical="center"/>
    </xf>
    <xf numFmtId="0" fontId="51" fillId="24" borderId="17" xfId="109" applyFont="1" applyFill="1" applyBorder="1" applyAlignment="1">
      <alignment vertical="top" wrapText="1"/>
    </xf>
    <xf numFmtId="0" fontId="51" fillId="0" borderId="0" xfId="109" applyFont="1" applyFill="1" applyBorder="1" applyAlignment="1">
      <alignment vertical="top" wrapText="1"/>
    </xf>
    <xf numFmtId="0" fontId="4" fillId="0" borderId="0" xfId="109" applyFont="1" applyFill="1" applyBorder="1" applyAlignment="1">
      <alignment horizontal="left" vertical="top" wrapText="1"/>
    </xf>
    <xf numFmtId="2" fontId="20" fillId="26" borderId="11" xfId="0" applyNumberFormat="1" applyFont="1" applyFill="1" applyBorder="1"/>
    <xf numFmtId="0" fontId="21" fillId="0" borderId="0" xfId="2" applyFont="1" applyFill="1" applyBorder="1" applyAlignment="1"/>
    <xf numFmtId="0" fontId="46" fillId="0" borderId="10" xfId="111" applyFont="1" applyBorder="1" applyAlignment="1">
      <alignment horizontal="right"/>
    </xf>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47" fillId="0" borderId="0" xfId="98" applyFont="1" applyFill="1" applyBorder="1"/>
    <xf numFmtId="0" fontId="47" fillId="0" borderId="0" xfId="98" applyFont="1" applyFill="1" applyBorder="1"/>
    <xf numFmtId="0" fontId="47" fillId="0" borderId="0" xfId="98" applyFont="1" applyFill="1" applyBorder="1"/>
    <xf numFmtId="0" fontId="47" fillId="0" borderId="0" xfId="98" applyFont="1" applyFill="1" applyBorder="1"/>
    <xf numFmtId="0" fontId="47" fillId="0" borderId="0" xfId="98" applyFont="1" applyFill="1" applyBorder="1"/>
    <xf numFmtId="0" fontId="47" fillId="0" borderId="0" xfId="98" applyFont="1" applyFill="1" applyBorder="1"/>
    <xf numFmtId="0" fontId="47" fillId="0" borderId="0" xfId="98" applyFont="1" applyFill="1" applyBorder="1"/>
    <xf numFmtId="0" fontId="21" fillId="0" borderId="0" xfId="98" applyFont="1"/>
    <xf numFmtId="0" fontId="45" fillId="0" borderId="10" xfId="100" applyFont="1" applyBorder="1" applyAlignment="1">
      <alignment horizontal="center"/>
    </xf>
    <xf numFmtId="0" fontId="46" fillId="0" borderId="0" xfId="98" applyFont="1" applyAlignment="1">
      <alignment horizontal="left"/>
    </xf>
    <xf numFmtId="0" fontId="0" fillId="0" borderId="16" xfId="0" applyBorder="1" applyAlignment="1">
      <alignment horizontal="center" vertical="center"/>
    </xf>
    <xf numFmtId="0" fontId="0" fillId="0" borderId="21" xfId="0" applyBorder="1" applyAlignment="1">
      <alignment horizontal="center" vertical="center"/>
    </xf>
    <xf numFmtId="0" fontId="52" fillId="28" borderId="18" xfId="0" applyFont="1" applyFill="1" applyBorder="1" applyAlignment="1">
      <alignment horizontal="center" vertical="center" wrapText="1"/>
    </xf>
    <xf numFmtId="0" fontId="52" fillId="28" borderId="19" xfId="0" applyFont="1" applyFill="1" applyBorder="1" applyAlignment="1">
      <alignment horizontal="center" vertical="center" wrapText="1"/>
    </xf>
    <xf numFmtId="0" fontId="56" fillId="0" borderId="18" xfId="0" applyFont="1" applyFill="1" applyBorder="1" applyAlignment="1">
      <alignment horizontal="center" vertical="center"/>
    </xf>
    <xf numFmtId="0" fontId="56" fillId="0" borderId="19" xfId="0" applyFont="1" applyFill="1" applyBorder="1" applyAlignment="1">
      <alignment horizontal="center" vertical="center"/>
    </xf>
    <xf numFmtId="0" fontId="56" fillId="0" borderId="20" xfId="0" applyFont="1" applyFill="1" applyBorder="1" applyAlignment="1">
      <alignment horizontal="center" vertical="center"/>
    </xf>
    <xf numFmtId="0" fontId="42" fillId="0" borderId="0" xfId="0" applyFont="1" applyFill="1" applyAlignment="1">
      <alignment horizontal="left"/>
    </xf>
    <xf numFmtId="0" fontId="42" fillId="26" borderId="0" xfId="0" applyFont="1" applyFill="1" applyAlignment="1">
      <alignment horizontal="right"/>
    </xf>
    <xf numFmtId="0" fontId="19" fillId="26" borderId="0" xfId="98" applyFont="1" applyFill="1" applyAlignment="1">
      <alignment horizontal="left" wrapText="1"/>
    </xf>
    <xf numFmtId="0" fontId="19" fillId="26" borderId="0" xfId="98" applyFont="1" applyFill="1" applyAlignment="1">
      <alignment horizontal="left" wrapText="1"/>
    </xf>
    <xf numFmtId="0" fontId="21" fillId="26" borderId="0" xfId="98" applyFont="1" applyFill="1"/>
    <xf numFmtId="0" fontId="19" fillId="0" borderId="0" xfId="98" applyFont="1" applyFill="1"/>
    <xf numFmtId="0" fontId="20" fillId="26" borderId="0" xfId="98" applyFont="1" applyFill="1"/>
    <xf numFmtId="0" fontId="60" fillId="24" borderId="0" xfId="114" applyFont="1" applyFill="1" applyBorder="1" applyAlignment="1" applyProtection="1">
      <protection locked="0"/>
    </xf>
    <xf numFmtId="0" fontId="21" fillId="26" borderId="0" xfId="114" applyFont="1" applyFill="1" applyBorder="1" applyAlignment="1">
      <alignment horizontal="center"/>
    </xf>
    <xf numFmtId="0" fontId="60" fillId="0" borderId="0" xfId="114" applyFont="1" applyFill="1" applyBorder="1" applyAlignment="1" applyProtection="1">
      <protection locked="0"/>
    </xf>
    <xf numFmtId="166" fontId="60" fillId="0" borderId="0" xfId="114" applyNumberFormat="1" applyFont="1" applyFill="1" applyBorder="1" applyAlignment="1">
      <alignment horizontal="center"/>
    </xf>
    <xf numFmtId="0" fontId="60" fillId="26" borderId="0" xfId="114" applyFont="1" applyFill="1" applyBorder="1" applyAlignment="1"/>
    <xf numFmtId="0" fontId="45" fillId="26" borderId="0" xfId="114" applyFont="1" applyFill="1" applyBorder="1" applyAlignment="1"/>
    <xf numFmtId="0" fontId="21" fillId="26" borderId="0" xfId="98" applyFont="1" applyFill="1" applyAlignment="1">
      <alignment horizontal="center"/>
    </xf>
    <xf numFmtId="0" fontId="46" fillId="30" borderId="16" xfId="98" applyFont="1" applyFill="1" applyBorder="1" applyAlignment="1">
      <alignment horizontal="left"/>
    </xf>
    <xf numFmtId="0" fontId="46" fillId="30" borderId="15" xfId="98" applyFont="1" applyFill="1" applyBorder="1" applyAlignment="1">
      <alignment horizontal="left"/>
    </xf>
    <xf numFmtId="0" fontId="46" fillId="30" borderId="30" xfId="98" applyFont="1" applyFill="1" applyBorder="1" applyAlignment="1">
      <alignment horizontal="left"/>
    </xf>
    <xf numFmtId="0" fontId="61" fillId="26" borderId="16" xfId="98" applyFont="1" applyFill="1" applyBorder="1" applyAlignment="1">
      <alignment horizontal="center" vertical="center" wrapText="1"/>
    </xf>
    <xf numFmtId="0" fontId="61" fillId="26" borderId="15" xfId="98" applyFont="1" applyFill="1" applyBorder="1" applyAlignment="1">
      <alignment horizontal="center" vertical="center" wrapText="1"/>
    </xf>
    <xf numFmtId="0" fontId="61" fillId="26" borderId="30" xfId="98" applyFont="1" applyFill="1" applyBorder="1" applyAlignment="1">
      <alignment horizontal="center" vertical="center" wrapText="1"/>
    </xf>
    <xf numFmtId="0" fontId="62" fillId="26" borderId="16" xfId="98" applyFont="1" applyFill="1" applyBorder="1" applyAlignment="1">
      <alignment horizontal="center" vertical="center" wrapText="1"/>
    </xf>
    <xf numFmtId="0" fontId="62" fillId="26" borderId="15" xfId="98" applyFont="1" applyFill="1" applyBorder="1" applyAlignment="1">
      <alignment horizontal="center" vertical="center" wrapText="1"/>
    </xf>
    <xf numFmtId="0" fontId="62" fillId="26" borderId="30" xfId="98" applyFont="1" applyFill="1" applyBorder="1" applyAlignment="1">
      <alignment horizontal="center" vertical="center" wrapText="1"/>
    </xf>
    <xf numFmtId="0" fontId="63" fillId="26" borderId="0" xfId="98" applyFont="1" applyFill="1" applyAlignment="1">
      <alignment wrapText="1"/>
    </xf>
    <xf numFmtId="0" fontId="63" fillId="26" borderId="17" xfId="98" applyFont="1" applyFill="1" applyBorder="1" applyAlignment="1">
      <alignment horizontal="center" vertical="center" wrapText="1"/>
    </xf>
    <xf numFmtId="0" fontId="63" fillId="26" borderId="0" xfId="98" applyFont="1" applyFill="1" applyBorder="1" applyAlignment="1">
      <alignment horizontal="center" vertical="center" wrapText="1"/>
    </xf>
    <xf numFmtId="0" fontId="63" fillId="26" borderId="31" xfId="98" applyFont="1" applyFill="1" applyBorder="1" applyAlignment="1">
      <alignment horizontal="center" vertical="center" wrapText="1"/>
    </xf>
    <xf numFmtId="0" fontId="63" fillId="26" borderId="32" xfId="98" applyFont="1" applyFill="1" applyBorder="1" applyAlignment="1">
      <alignment horizontal="center" vertical="center" wrapText="1"/>
    </xf>
    <xf numFmtId="0" fontId="63" fillId="26" borderId="0" xfId="98" applyFont="1" applyFill="1" applyAlignment="1">
      <alignment horizontal="center" wrapText="1"/>
    </xf>
    <xf numFmtId="0" fontId="21" fillId="0" borderId="0" xfId="98" applyFont="1" applyFill="1"/>
    <xf numFmtId="0" fontId="21" fillId="24" borderId="33" xfId="98" applyFont="1" applyFill="1" applyBorder="1" applyProtection="1">
      <protection locked="0"/>
    </xf>
    <xf numFmtId="0" fontId="21" fillId="31" borderId="0" xfId="98" applyFont="1" applyFill="1" applyBorder="1" applyAlignment="1">
      <alignment horizontal="center" vertical="center"/>
    </xf>
    <xf numFmtId="0" fontId="21" fillId="32" borderId="31" xfId="98" applyFont="1" applyFill="1" applyBorder="1"/>
    <xf numFmtId="0" fontId="48" fillId="26" borderId="21" xfId="98" applyFont="1" applyFill="1" applyBorder="1"/>
    <xf numFmtId="0" fontId="21" fillId="33" borderId="34" xfId="98" applyFont="1" applyFill="1" applyBorder="1"/>
    <xf numFmtId="0" fontId="21" fillId="33" borderId="0" xfId="98" applyFont="1" applyFill="1" applyBorder="1"/>
    <xf numFmtId="0" fontId="21" fillId="26" borderId="10" xfId="98" applyFont="1" applyFill="1" applyBorder="1"/>
    <xf numFmtId="0" fontId="48" fillId="26" borderId="0" xfId="98" applyFont="1" applyFill="1"/>
    <xf numFmtId="0" fontId="21" fillId="26" borderId="0" xfId="98" applyFont="1" applyFill="1" applyAlignment="1">
      <alignment wrapText="1"/>
    </xf>
    <xf numFmtId="0" fontId="21" fillId="26" borderId="0" xfId="114" applyFont="1" applyFill="1"/>
    <xf numFmtId="0" fontId="64" fillId="0" borderId="0" xfId="115"/>
    <xf numFmtId="0" fontId="64" fillId="26" borderId="0" xfId="115" applyFill="1"/>
    <xf numFmtId="0" fontId="44" fillId="26" borderId="0" xfId="98" applyFont="1" applyFill="1"/>
  </cellXfs>
  <cellStyles count="11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5" builtinId="8"/>
    <cellStyle name="Input 2" xfId="81"/>
    <cellStyle name="Input 3" xfId="39"/>
    <cellStyle name="Linked Cell 2" xfId="82"/>
    <cellStyle name="Linked Cell 3" xfId="40"/>
    <cellStyle name="Neutral 2" xfId="83"/>
    <cellStyle name="Neutral 3" xfId="41"/>
    <cellStyle name="Normal" xfId="0" builtinId="0"/>
    <cellStyle name="Normal 10" xfId="114"/>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49815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20</xdr:row>
      <xdr:rowOff>9525</xdr:rowOff>
    </xdr:from>
    <xdr:ext cx="6800850" cy="3533775"/>
    <xdr:sp macro="" textlink="">
      <xdr:nvSpPr>
        <xdr:cNvPr id="3" name="TextBox 2"/>
        <xdr:cNvSpPr txBox="1"/>
      </xdr:nvSpPr>
      <xdr:spPr>
        <a:xfrm>
          <a:off x="9525" y="45434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D4" sqref="D4:D7"/>
    </sheetView>
  </sheetViews>
  <sheetFormatPr defaultRowHeight="12.75" x14ac:dyDescent="0.2"/>
  <cols>
    <col min="1" max="3" width="9.42578125" customWidth="1"/>
    <col min="4" max="7" width="8.85546875" customWidth="1"/>
    <col min="8" max="8" width="8.85546875" style="7" customWidth="1"/>
    <col min="9" max="9" width="12.42578125" bestFit="1" customWidth="1"/>
    <col min="10" max="10" width="22.5703125" bestFit="1" customWidth="1"/>
  </cols>
  <sheetData>
    <row r="1" spans="1:12" ht="15.75" x14ac:dyDescent="0.25">
      <c r="A1" s="9" t="s">
        <v>0</v>
      </c>
      <c r="B1" s="8"/>
      <c r="C1" s="8"/>
      <c r="D1" s="8"/>
      <c r="E1" s="4"/>
      <c r="F1" s="4"/>
      <c r="G1" s="4"/>
      <c r="H1" s="4"/>
      <c r="I1" s="4"/>
    </row>
    <row r="2" spans="1:12" ht="15.75" x14ac:dyDescent="0.25">
      <c r="A2" s="2"/>
      <c r="B2" s="1"/>
      <c r="C2" s="3"/>
      <c r="D2" s="3"/>
      <c r="E2" s="3"/>
      <c r="F2" s="3"/>
      <c r="G2" s="3"/>
      <c r="H2" s="3"/>
      <c r="I2" s="3"/>
      <c r="J2" s="3"/>
      <c r="K2" s="3"/>
    </row>
    <row r="3" spans="1:12" s="6" customFormat="1" x14ac:dyDescent="0.2">
      <c r="A3" s="112"/>
      <c r="B3" s="112"/>
      <c r="C3" s="112"/>
      <c r="D3" s="97" t="s">
        <v>6</v>
      </c>
      <c r="E3" s="97" t="s">
        <v>7</v>
      </c>
      <c r="F3" s="97" t="s">
        <v>8</v>
      </c>
      <c r="G3" s="97" t="s">
        <v>9</v>
      </c>
      <c r="H3" s="97" t="s">
        <v>10</v>
      </c>
      <c r="I3" s="26" t="s">
        <v>16</v>
      </c>
      <c r="J3" s="25" t="s">
        <v>44</v>
      </c>
    </row>
    <row r="4" spans="1:12" x14ac:dyDescent="0.2">
      <c r="A4" s="113" t="s">
        <v>38</v>
      </c>
      <c r="B4" s="113"/>
      <c r="C4" s="113"/>
      <c r="D4" s="27">
        <f>'Cost Summary'!B14</f>
        <v>20</v>
      </c>
      <c r="E4" s="98">
        <v>43.199999999999996</v>
      </c>
      <c r="F4" s="98">
        <v>16.399999999999999</v>
      </c>
      <c r="G4" s="98">
        <v>4.0999999999999996</v>
      </c>
      <c r="H4" s="104">
        <v>10</v>
      </c>
      <c r="I4" s="32">
        <f>SUM(E4:G4)</f>
        <v>63.699999999999996</v>
      </c>
      <c r="J4" s="29">
        <f>SUM(D4:H4)</f>
        <v>93.699999999999989</v>
      </c>
    </row>
    <row r="5" spans="1:12" x14ac:dyDescent="0.2">
      <c r="A5" s="113" t="s">
        <v>39</v>
      </c>
      <c r="B5" s="113"/>
      <c r="C5" s="113"/>
      <c r="D5" s="27">
        <f>'Cost Summary'!B15</f>
        <v>18.268404978372946</v>
      </c>
      <c r="E5" s="98">
        <v>40.5</v>
      </c>
      <c r="F5" s="98">
        <v>18</v>
      </c>
      <c r="G5" s="98">
        <v>4</v>
      </c>
      <c r="H5" s="104">
        <v>10</v>
      </c>
      <c r="I5" s="32">
        <f t="shared" ref="I5:I7" si="0">SUM(E5:G5)</f>
        <v>62.5</v>
      </c>
      <c r="J5" s="29">
        <f t="shared" ref="J5:J7" si="1">SUM(D5:H5)</f>
        <v>90.768404978372942</v>
      </c>
      <c r="L5" s="5"/>
    </row>
    <row r="6" spans="1:12" x14ac:dyDescent="0.2">
      <c r="A6" s="113" t="s">
        <v>40</v>
      </c>
      <c r="B6" s="113"/>
      <c r="C6" s="113"/>
      <c r="D6" s="27">
        <f>'Cost Summary'!B16</f>
        <v>16.464770160826458</v>
      </c>
      <c r="E6" s="98">
        <v>42.300000000000004</v>
      </c>
      <c r="F6" s="98">
        <v>17.2</v>
      </c>
      <c r="G6" s="98">
        <v>4.3</v>
      </c>
      <c r="H6" s="104">
        <v>10</v>
      </c>
      <c r="I6" s="32">
        <f t="shared" si="0"/>
        <v>63.8</v>
      </c>
      <c r="J6" s="29">
        <f t="shared" si="1"/>
        <v>90.264770160826458</v>
      </c>
      <c r="L6" s="5"/>
    </row>
    <row r="7" spans="1:12" x14ac:dyDescent="0.2">
      <c r="A7" s="113" t="s">
        <v>41</v>
      </c>
      <c r="B7" s="113"/>
      <c r="C7" s="113"/>
      <c r="D7" s="27">
        <f>'Cost Summary'!B17</f>
        <v>19.359905734966535</v>
      </c>
      <c r="E7" s="98">
        <v>41.4</v>
      </c>
      <c r="F7" s="98">
        <v>18.8</v>
      </c>
      <c r="G7" s="98">
        <v>4.2</v>
      </c>
      <c r="H7" s="104">
        <v>10</v>
      </c>
      <c r="I7" s="32">
        <f t="shared" si="0"/>
        <v>64.400000000000006</v>
      </c>
      <c r="J7" s="29">
        <f t="shared" si="1"/>
        <v>93.759905734966537</v>
      </c>
    </row>
  </sheetData>
  <mergeCells count="5">
    <mergeCell ref="A3:C3"/>
    <mergeCell ref="A7:C7"/>
    <mergeCell ref="A4:C4"/>
    <mergeCell ref="A5:C5"/>
    <mergeCell ref="A6:C6"/>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abSelected="1" workbookViewId="0">
      <selection activeCell="O24" sqref="O24:P28"/>
    </sheetView>
  </sheetViews>
  <sheetFormatPr defaultRowHeight="12.75" x14ac:dyDescent="0.2"/>
  <cols>
    <col min="1" max="1" width="41" style="125" bestFit="1" customWidth="1"/>
    <col min="2" max="2" width="7.42578125" style="125" customWidth="1"/>
    <col min="3" max="4" width="11.7109375" style="125" customWidth="1"/>
    <col min="5" max="5" width="6.5703125" style="125" customWidth="1"/>
    <col min="6" max="6" width="10.5703125" style="125" bestFit="1" customWidth="1"/>
    <col min="7" max="7" width="9.140625" style="125" customWidth="1"/>
    <col min="8" max="8" width="6.5703125" style="125" customWidth="1"/>
    <col min="9" max="9" width="10.5703125" style="125" bestFit="1" customWidth="1"/>
    <col min="10" max="10" width="9.140625" style="125" customWidth="1"/>
    <col min="11" max="11" width="6.5703125" style="125" customWidth="1"/>
    <col min="12" max="12" width="10.5703125" style="125" bestFit="1" customWidth="1"/>
    <col min="13" max="13" width="9.140625" style="125" customWidth="1"/>
    <col min="14" max="14" width="6.5703125" style="125" customWidth="1"/>
    <col min="15" max="15" width="10.5703125" style="125" bestFit="1" customWidth="1"/>
    <col min="16" max="16" width="9.140625" style="125" customWidth="1"/>
    <col min="17" max="17" width="7.140625" style="125" customWidth="1"/>
    <col min="18" max="18" width="6.140625" style="125" customWidth="1"/>
    <col min="19" max="19" width="15.140625" style="125" bestFit="1" customWidth="1"/>
    <col min="20" max="20" width="20" style="125" bestFit="1" customWidth="1"/>
    <col min="21" max="16384" width="9.140625" style="125"/>
  </cols>
  <sheetData>
    <row r="1" spans="1:17" ht="15.75" x14ac:dyDescent="0.25">
      <c r="A1" s="123" t="s">
        <v>47</v>
      </c>
      <c r="B1" s="123"/>
      <c r="C1" s="123"/>
      <c r="D1" s="123"/>
      <c r="E1" s="123"/>
      <c r="F1" s="123"/>
      <c r="G1" s="123"/>
      <c r="H1" s="123"/>
      <c r="I1" s="123"/>
      <c r="J1" s="123"/>
      <c r="K1" s="124"/>
      <c r="L1" s="124"/>
      <c r="M1" s="124"/>
      <c r="N1" s="124"/>
      <c r="O1" s="124"/>
      <c r="P1" s="124"/>
    </row>
    <row r="2" spans="1:17" ht="15.75" x14ac:dyDescent="0.25">
      <c r="A2" s="126" t="s">
        <v>37</v>
      </c>
      <c r="B2" s="127"/>
      <c r="C2" s="127"/>
      <c r="D2" s="127"/>
      <c r="E2" s="127"/>
      <c r="F2" s="127"/>
      <c r="G2" s="127"/>
      <c r="H2" s="127"/>
      <c r="I2" s="127"/>
      <c r="J2" s="127"/>
      <c r="K2" s="127"/>
      <c r="L2" s="127"/>
      <c r="M2" s="127"/>
      <c r="N2" s="127"/>
      <c r="O2" s="127"/>
      <c r="P2" s="127"/>
    </row>
    <row r="3" spans="1:17" x14ac:dyDescent="0.2">
      <c r="A3" s="128" t="s">
        <v>48</v>
      </c>
      <c r="B3" s="129"/>
      <c r="C3" s="129"/>
      <c r="D3" s="129"/>
    </row>
    <row r="4" spans="1:17" ht="15" customHeight="1" x14ac:dyDescent="0.2">
      <c r="A4" s="130" t="s">
        <v>49</v>
      </c>
      <c r="B4" s="131"/>
      <c r="C4" s="131"/>
      <c r="D4" s="131"/>
      <c r="E4" s="132"/>
    </row>
    <row r="5" spans="1:17" ht="15" customHeight="1" x14ac:dyDescent="0.2">
      <c r="D5" s="133"/>
      <c r="E5" s="132"/>
    </row>
    <row r="6" spans="1:17" ht="15" customHeight="1" x14ac:dyDescent="0.2"/>
    <row r="7" spans="1:17" ht="15" customHeight="1" x14ac:dyDescent="0.2"/>
    <row r="9" spans="1:17" ht="11.25" customHeight="1" thickBot="1" x14ac:dyDescent="0.25"/>
    <row r="10" spans="1:17" s="134" customFormat="1" ht="13.5" thickBot="1" x14ac:dyDescent="0.25">
      <c r="B10" s="135" t="s">
        <v>50</v>
      </c>
      <c r="C10" s="136"/>
      <c r="D10" s="137"/>
      <c r="E10" s="135" t="s">
        <v>51</v>
      </c>
      <c r="F10" s="136"/>
      <c r="G10" s="137"/>
      <c r="H10" s="135" t="s">
        <v>52</v>
      </c>
      <c r="I10" s="136"/>
      <c r="J10" s="137"/>
      <c r="K10" s="135" t="s">
        <v>53</v>
      </c>
      <c r="L10" s="136"/>
      <c r="M10" s="137"/>
      <c r="N10" s="135" t="s">
        <v>54</v>
      </c>
      <c r="O10" s="136"/>
      <c r="P10" s="137"/>
    </row>
    <row r="11" spans="1:17" s="134" customFormat="1" ht="92.25" customHeight="1" thickBot="1" x14ac:dyDescent="0.25">
      <c r="B11" s="138" t="s">
        <v>55</v>
      </c>
      <c r="C11" s="139"/>
      <c r="D11" s="140"/>
      <c r="E11" s="141" t="s">
        <v>56</v>
      </c>
      <c r="F11" s="142"/>
      <c r="G11" s="143"/>
      <c r="H11" s="141" t="s">
        <v>57</v>
      </c>
      <c r="I11" s="142"/>
      <c r="J11" s="143"/>
      <c r="K11" s="141" t="s">
        <v>58</v>
      </c>
      <c r="L11" s="142"/>
      <c r="M11" s="143"/>
      <c r="N11" s="141" t="s">
        <v>59</v>
      </c>
      <c r="O11" s="142"/>
      <c r="P11" s="143"/>
    </row>
    <row r="12" spans="1:17" s="149" customFormat="1" ht="23.25" thickBot="1" x14ac:dyDescent="0.25">
      <c r="A12" s="144"/>
      <c r="B12" s="145" t="s">
        <v>60</v>
      </c>
      <c r="C12" s="146"/>
      <c r="D12" s="147"/>
      <c r="E12" s="145" t="s">
        <v>60</v>
      </c>
      <c r="F12" s="146"/>
      <c r="G12" s="147"/>
      <c r="H12" s="145" t="s">
        <v>60</v>
      </c>
      <c r="I12" s="146"/>
      <c r="J12" s="147"/>
      <c r="K12" s="145" t="s">
        <v>60</v>
      </c>
      <c r="L12" s="146"/>
      <c r="M12" s="147"/>
      <c r="N12" s="145" t="s">
        <v>60</v>
      </c>
      <c r="O12" s="146"/>
      <c r="P12" s="147"/>
      <c r="Q12" s="148" t="s">
        <v>61</v>
      </c>
    </row>
    <row r="13" spans="1:17" ht="15" customHeight="1" x14ac:dyDescent="0.2">
      <c r="A13" s="150" t="s">
        <v>38</v>
      </c>
      <c r="B13" s="151"/>
      <c r="C13" s="152">
        <v>4</v>
      </c>
      <c r="D13" s="153">
        <f t="shared" ref="D13:D16" si="0">B13*$C$13</f>
        <v>0</v>
      </c>
      <c r="E13" s="151"/>
      <c r="F13" s="152">
        <v>9</v>
      </c>
      <c r="G13" s="153">
        <f t="shared" ref="G13:G16" si="1">E13*$F$13</f>
        <v>0</v>
      </c>
      <c r="H13" s="151"/>
      <c r="I13" s="152">
        <v>4</v>
      </c>
      <c r="J13" s="153">
        <f t="shared" ref="J13:J16" si="2">H13*$I$13</f>
        <v>0</v>
      </c>
      <c r="K13" s="151"/>
      <c r="L13" s="152">
        <v>1</v>
      </c>
      <c r="M13" s="153">
        <f t="shared" ref="M13:M16" si="3">K13*$L$13</f>
        <v>0</v>
      </c>
      <c r="N13" s="151"/>
      <c r="O13" s="152">
        <v>2</v>
      </c>
      <c r="P13" s="153">
        <f t="shared" ref="P13:P16" si="4">N13*$O$13</f>
        <v>0</v>
      </c>
      <c r="Q13" s="154">
        <f>D13+G13+J13+M13+P13</f>
        <v>0</v>
      </c>
    </row>
    <row r="14" spans="1:17" ht="15" customHeight="1" x14ac:dyDescent="0.2">
      <c r="A14" s="150" t="s">
        <v>39</v>
      </c>
      <c r="B14" s="151"/>
      <c r="C14" s="152"/>
      <c r="D14" s="153">
        <f t="shared" si="0"/>
        <v>0</v>
      </c>
      <c r="E14" s="151"/>
      <c r="F14" s="152"/>
      <c r="G14" s="153">
        <f t="shared" si="1"/>
        <v>0</v>
      </c>
      <c r="H14" s="151"/>
      <c r="I14" s="152"/>
      <c r="J14" s="153">
        <f t="shared" si="2"/>
        <v>0</v>
      </c>
      <c r="K14" s="151"/>
      <c r="L14" s="152"/>
      <c r="M14" s="153">
        <f t="shared" si="3"/>
        <v>0</v>
      </c>
      <c r="N14" s="151"/>
      <c r="O14" s="152"/>
      <c r="P14" s="153">
        <f t="shared" si="4"/>
        <v>0</v>
      </c>
      <c r="Q14" s="154">
        <f t="shared" ref="Q14:Q16" si="5">D14+G14+J14+M14+P14</f>
        <v>0</v>
      </c>
    </row>
    <row r="15" spans="1:17" ht="15" customHeight="1" x14ac:dyDescent="0.2">
      <c r="A15" s="111" t="s">
        <v>40</v>
      </c>
      <c r="B15" s="151"/>
      <c r="C15" s="152"/>
      <c r="D15" s="153">
        <f t="shared" si="0"/>
        <v>0</v>
      </c>
      <c r="E15" s="151"/>
      <c r="F15" s="152"/>
      <c r="G15" s="153">
        <f t="shared" si="1"/>
        <v>0</v>
      </c>
      <c r="H15" s="151"/>
      <c r="I15" s="152"/>
      <c r="J15" s="153">
        <f t="shared" si="2"/>
        <v>0</v>
      </c>
      <c r="K15" s="151"/>
      <c r="L15" s="152"/>
      <c r="M15" s="153">
        <f t="shared" si="3"/>
        <v>0</v>
      </c>
      <c r="N15" s="151"/>
      <c r="O15" s="152"/>
      <c r="P15" s="153">
        <f t="shared" si="4"/>
        <v>0</v>
      </c>
      <c r="Q15" s="154">
        <f t="shared" si="5"/>
        <v>0</v>
      </c>
    </row>
    <row r="16" spans="1:17" ht="15" customHeight="1" x14ac:dyDescent="0.2">
      <c r="A16" s="111" t="s">
        <v>41</v>
      </c>
      <c r="B16" s="151"/>
      <c r="C16" s="152"/>
      <c r="D16" s="153">
        <f t="shared" si="0"/>
        <v>0</v>
      </c>
      <c r="E16" s="151"/>
      <c r="F16" s="152"/>
      <c r="G16" s="153">
        <f t="shared" si="1"/>
        <v>0</v>
      </c>
      <c r="H16" s="151"/>
      <c r="I16" s="152"/>
      <c r="J16" s="153">
        <f t="shared" si="2"/>
        <v>0</v>
      </c>
      <c r="K16" s="151"/>
      <c r="L16" s="152"/>
      <c r="M16" s="153">
        <f t="shared" si="3"/>
        <v>0</v>
      </c>
      <c r="N16" s="151"/>
      <c r="O16" s="152"/>
      <c r="P16" s="153">
        <f t="shared" si="4"/>
        <v>0</v>
      </c>
      <c r="Q16" s="154">
        <f t="shared" si="5"/>
        <v>0</v>
      </c>
    </row>
    <row r="17" spans="1:20" s="155" customFormat="1" ht="7.5" customHeight="1" x14ac:dyDescent="0.2">
      <c r="B17" s="156"/>
      <c r="C17" s="156"/>
      <c r="D17" s="156"/>
      <c r="E17" s="156"/>
      <c r="F17" s="156"/>
      <c r="G17" s="156"/>
      <c r="H17" s="156"/>
      <c r="I17" s="156"/>
      <c r="J17" s="156"/>
      <c r="K17" s="156"/>
      <c r="L17" s="156"/>
      <c r="M17" s="156"/>
      <c r="N17" s="156"/>
      <c r="O17" s="156"/>
      <c r="P17" s="156"/>
      <c r="Q17" s="156"/>
    </row>
    <row r="18" spans="1:20" s="157" customFormat="1" ht="6.75" customHeight="1" x14ac:dyDescent="0.2"/>
    <row r="20" spans="1:20" x14ac:dyDescent="0.2">
      <c r="A20" s="158" t="s">
        <v>62</v>
      </c>
      <c r="G20" s="159"/>
      <c r="H20" s="159"/>
      <c r="K20" s="159"/>
      <c r="N20" s="159"/>
    </row>
    <row r="21" spans="1:20" ht="15" x14ac:dyDescent="0.25">
      <c r="G21" s="159"/>
      <c r="H21" s="159"/>
      <c r="I21" s="159"/>
      <c r="J21" s="159"/>
      <c r="K21" s="159"/>
      <c r="L21" s="159"/>
      <c r="M21" s="159"/>
      <c r="N21" s="159"/>
      <c r="O21" s="159"/>
      <c r="P21" s="159"/>
      <c r="Q21" s="159"/>
      <c r="R21" s="159"/>
      <c r="S21" s="160"/>
      <c r="T21" s="161"/>
    </row>
    <row r="22" spans="1:20" ht="15" x14ac:dyDescent="0.25">
      <c r="G22" s="159"/>
      <c r="H22" s="159"/>
      <c r="I22" s="159"/>
      <c r="J22" s="159"/>
      <c r="K22" s="159"/>
      <c r="L22" s="159"/>
      <c r="M22" s="159"/>
      <c r="N22" s="159"/>
      <c r="O22" s="159"/>
      <c r="P22" s="159"/>
      <c r="Q22" s="159"/>
      <c r="R22" s="159"/>
      <c r="S22" s="160"/>
      <c r="T22" s="161"/>
    </row>
    <row r="23" spans="1:20" ht="15" x14ac:dyDescent="0.25">
      <c r="G23" s="159"/>
      <c r="H23" s="159"/>
      <c r="I23" s="159"/>
      <c r="J23" s="159"/>
      <c r="K23" s="159"/>
      <c r="L23" s="159"/>
      <c r="M23" s="159"/>
      <c r="N23" s="159"/>
      <c r="O23" s="159"/>
      <c r="P23" s="159"/>
      <c r="Q23" s="159"/>
      <c r="R23" s="159"/>
      <c r="S23" s="160"/>
      <c r="T23" s="161"/>
    </row>
    <row r="24" spans="1:20" ht="15" x14ac:dyDescent="0.25">
      <c r="G24" s="159"/>
      <c r="H24" s="159"/>
      <c r="I24" s="159"/>
      <c r="J24" s="159"/>
      <c r="K24" s="159"/>
      <c r="L24" s="159"/>
      <c r="M24" s="159"/>
      <c r="N24" s="159"/>
      <c r="O24" s="159"/>
      <c r="P24" s="159"/>
      <c r="Q24" s="159"/>
      <c r="R24" s="159"/>
      <c r="S24" s="160"/>
      <c r="T24" s="161"/>
    </row>
    <row r="25" spans="1:20" ht="15" x14ac:dyDescent="0.25">
      <c r="G25" s="159"/>
      <c r="H25" s="159"/>
      <c r="I25" s="159"/>
      <c r="J25" s="159"/>
      <c r="K25" s="159"/>
      <c r="L25" s="159"/>
      <c r="M25" s="159"/>
      <c r="N25" s="159"/>
      <c r="O25" s="159"/>
      <c r="P25" s="159"/>
      <c r="Q25" s="159"/>
      <c r="R25" s="159"/>
      <c r="S25" s="160"/>
      <c r="T25" s="162"/>
    </row>
    <row r="26" spans="1:20" ht="15" x14ac:dyDescent="0.25">
      <c r="G26" s="159"/>
      <c r="H26" s="159"/>
      <c r="I26" s="159"/>
      <c r="J26" s="159"/>
      <c r="K26" s="159"/>
      <c r="L26" s="159"/>
      <c r="M26" s="159"/>
      <c r="N26" s="159"/>
      <c r="O26" s="159"/>
      <c r="P26" s="159"/>
      <c r="Q26" s="159"/>
      <c r="R26" s="159"/>
      <c r="S26" s="160"/>
      <c r="T26" s="161"/>
    </row>
    <row r="27" spans="1:20" ht="15" x14ac:dyDescent="0.25">
      <c r="G27" s="159"/>
      <c r="H27" s="159"/>
      <c r="I27" s="159"/>
      <c r="J27" s="159"/>
      <c r="K27" s="159"/>
      <c r="L27" s="159"/>
      <c r="M27" s="159"/>
      <c r="N27" s="159"/>
      <c r="O27" s="159"/>
      <c r="P27" s="159"/>
      <c r="Q27" s="159"/>
      <c r="R27" s="159"/>
      <c r="S27" s="160"/>
      <c r="T27" s="161"/>
    </row>
    <row r="28" spans="1:20" ht="15" x14ac:dyDescent="0.25">
      <c r="B28" s="159"/>
      <c r="C28" s="159"/>
      <c r="D28" s="159"/>
      <c r="E28" s="159"/>
      <c r="F28" s="159"/>
      <c r="G28" s="159"/>
      <c r="H28" s="159"/>
      <c r="I28" s="159"/>
      <c r="J28" s="159"/>
      <c r="K28" s="159"/>
      <c r="L28" s="159"/>
      <c r="M28" s="159"/>
      <c r="N28" s="159"/>
      <c r="O28" s="159"/>
      <c r="P28" s="159"/>
      <c r="T28" s="161"/>
    </row>
    <row r="29" spans="1:20" ht="15" x14ac:dyDescent="0.25">
      <c r="H29" s="159"/>
      <c r="I29" s="159"/>
      <c r="J29" s="159"/>
      <c r="K29" s="159"/>
      <c r="L29" s="159"/>
      <c r="M29" s="159"/>
      <c r="N29" s="159"/>
      <c r="O29" s="159"/>
      <c r="P29" s="159"/>
      <c r="T29" s="162"/>
    </row>
    <row r="30" spans="1:20" x14ac:dyDescent="0.2">
      <c r="I30" s="159"/>
      <c r="J30" s="159"/>
      <c r="L30" s="159"/>
      <c r="M30" s="159"/>
      <c r="O30" s="159"/>
      <c r="P30" s="159"/>
    </row>
    <row r="31" spans="1:20" x14ac:dyDescent="0.2">
      <c r="I31" s="159"/>
      <c r="J31" s="159"/>
      <c r="L31" s="159"/>
      <c r="M31" s="159"/>
      <c r="O31" s="159"/>
      <c r="P31" s="159"/>
    </row>
    <row r="48" spans="1:1" x14ac:dyDescent="0.2">
      <c r="A48" s="163" t="s">
        <v>63</v>
      </c>
    </row>
  </sheetData>
  <mergeCells count="18">
    <mergeCell ref="C13:C16"/>
    <mergeCell ref="F13:F16"/>
    <mergeCell ref="I13:I16"/>
    <mergeCell ref="L13:L16"/>
    <mergeCell ref="O13:O16"/>
    <mergeCell ref="K10:M10"/>
    <mergeCell ref="N10:P10"/>
    <mergeCell ref="B11:D11"/>
    <mergeCell ref="E11:G11"/>
    <mergeCell ref="H11:J11"/>
    <mergeCell ref="K11:M11"/>
    <mergeCell ref="N11:P11"/>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D4" sqref="D4:D7"/>
    </sheetView>
  </sheetViews>
  <sheetFormatPr defaultRowHeight="12.75" x14ac:dyDescent="0.2"/>
  <cols>
    <col min="10" max="11" width="14.42578125" bestFit="1" customWidth="1"/>
  </cols>
  <sheetData>
    <row r="1" spans="1:12" ht="15.75" x14ac:dyDescent="0.25">
      <c r="A1" s="9" t="s">
        <v>0</v>
      </c>
      <c r="B1" s="8"/>
      <c r="C1" s="8"/>
      <c r="D1" s="8"/>
      <c r="E1" s="4"/>
      <c r="F1" s="4"/>
      <c r="G1" s="4"/>
      <c r="H1" s="4"/>
      <c r="I1" s="4"/>
    </row>
    <row r="2" spans="1:12" ht="15.75" x14ac:dyDescent="0.25">
      <c r="A2" s="4"/>
      <c r="B2" s="3"/>
      <c r="C2" s="3"/>
      <c r="D2" s="3"/>
      <c r="E2" s="3"/>
      <c r="F2" s="3"/>
      <c r="G2" s="3"/>
      <c r="H2" s="3"/>
      <c r="I2" s="3"/>
    </row>
    <row r="3" spans="1:12" x14ac:dyDescent="0.2">
      <c r="A3" s="112"/>
      <c r="B3" s="112"/>
      <c r="C3" s="112"/>
      <c r="D3" s="97" t="s">
        <v>6</v>
      </c>
      <c r="E3" s="97" t="s">
        <v>7</v>
      </c>
      <c r="F3" s="97" t="s">
        <v>8</v>
      </c>
      <c r="G3" s="97" t="s">
        <v>9</v>
      </c>
      <c r="H3" s="97" t="s">
        <v>10</v>
      </c>
      <c r="I3" s="26" t="s">
        <v>16</v>
      </c>
      <c r="J3" s="26" t="s">
        <v>44</v>
      </c>
      <c r="K3" s="6"/>
      <c r="L3" s="6"/>
    </row>
    <row r="4" spans="1:12" x14ac:dyDescent="0.2">
      <c r="A4" s="113" t="s">
        <v>38</v>
      </c>
      <c r="B4" s="113"/>
      <c r="C4" s="113"/>
      <c r="D4" s="27">
        <f>'Cost Summary'!B14</f>
        <v>20</v>
      </c>
      <c r="E4" s="99">
        <v>31.5</v>
      </c>
      <c r="F4" s="99">
        <v>14</v>
      </c>
      <c r="G4" s="99">
        <v>3.5</v>
      </c>
      <c r="H4" s="105">
        <v>10</v>
      </c>
      <c r="I4" s="32">
        <f>SUM(E4:G4)</f>
        <v>49</v>
      </c>
      <c r="J4" s="29">
        <f>SUM(D4:H4)</f>
        <v>79</v>
      </c>
      <c r="K4" s="7"/>
      <c r="L4" s="7"/>
    </row>
    <row r="5" spans="1:12" x14ac:dyDescent="0.2">
      <c r="A5" s="113" t="s">
        <v>39</v>
      </c>
      <c r="B5" s="113"/>
      <c r="C5" s="113"/>
      <c r="D5" s="27">
        <f>'Cost Summary'!B15</f>
        <v>18.268404978372946</v>
      </c>
      <c r="E5" s="99">
        <v>45</v>
      </c>
      <c r="F5" s="99">
        <v>20</v>
      </c>
      <c r="G5" s="99">
        <v>5</v>
      </c>
      <c r="H5" s="105">
        <v>10</v>
      </c>
      <c r="I5" s="32">
        <f t="shared" ref="I5:I7" si="0">SUM(E5:G5)</f>
        <v>70</v>
      </c>
      <c r="J5" s="29">
        <f t="shared" ref="J5:J7" si="1">SUM(D5:H5)</f>
        <v>98.268404978372942</v>
      </c>
      <c r="K5" s="7"/>
      <c r="L5" s="7"/>
    </row>
    <row r="6" spans="1:12" x14ac:dyDescent="0.2">
      <c r="A6" s="113" t="s">
        <v>40</v>
      </c>
      <c r="B6" s="113"/>
      <c r="C6" s="113"/>
      <c r="D6" s="27">
        <f>'Cost Summary'!B16</f>
        <v>16.464770160826458</v>
      </c>
      <c r="E6" s="99">
        <v>36</v>
      </c>
      <c r="F6" s="99">
        <v>18</v>
      </c>
      <c r="G6" s="99">
        <v>4.5</v>
      </c>
      <c r="H6" s="105">
        <v>10</v>
      </c>
      <c r="I6" s="32">
        <f t="shared" si="0"/>
        <v>58.5</v>
      </c>
      <c r="J6" s="29">
        <f t="shared" si="1"/>
        <v>84.964770160826461</v>
      </c>
      <c r="K6" s="7"/>
      <c r="L6" s="7"/>
    </row>
    <row r="7" spans="1:12" x14ac:dyDescent="0.2">
      <c r="A7" s="113" t="s">
        <v>41</v>
      </c>
      <c r="B7" s="113"/>
      <c r="C7" s="113"/>
      <c r="D7" s="27">
        <f>'Cost Summary'!B17</f>
        <v>19.359905734966535</v>
      </c>
      <c r="E7" s="99">
        <v>40.5</v>
      </c>
      <c r="F7" s="99">
        <v>20</v>
      </c>
      <c r="G7" s="99">
        <v>5</v>
      </c>
      <c r="H7" s="105">
        <v>10</v>
      </c>
      <c r="I7" s="32">
        <f t="shared" si="0"/>
        <v>65.5</v>
      </c>
      <c r="J7" s="29">
        <f t="shared" si="1"/>
        <v>94.859905734966532</v>
      </c>
      <c r="K7" s="7"/>
      <c r="L7" s="7"/>
    </row>
    <row r="8" spans="1:12" x14ac:dyDescent="0.2">
      <c r="A8" s="7"/>
      <c r="B8" s="7"/>
      <c r="C8" s="7"/>
      <c r="D8" s="7"/>
      <c r="E8" s="7"/>
      <c r="F8" s="7"/>
      <c r="G8" s="7"/>
      <c r="H8" s="7"/>
      <c r="I8" s="7"/>
      <c r="J8" s="7"/>
      <c r="K8" s="7"/>
      <c r="L8" s="7"/>
    </row>
    <row r="9" spans="1:12" x14ac:dyDescent="0.2">
      <c r="A9" s="7"/>
      <c r="B9" s="7"/>
      <c r="C9" s="7"/>
      <c r="D9" s="7"/>
      <c r="E9" s="7"/>
      <c r="F9" s="7"/>
      <c r="G9" s="7"/>
      <c r="H9" s="7"/>
      <c r="I9" s="7"/>
      <c r="J9" s="7"/>
      <c r="K9" s="7"/>
      <c r="L9" s="7"/>
    </row>
    <row r="10" spans="1:12" x14ac:dyDescent="0.2">
      <c r="A10" s="7"/>
      <c r="B10" s="7"/>
      <c r="C10" s="7"/>
      <c r="D10" s="7"/>
      <c r="E10" s="7"/>
      <c r="F10" s="7"/>
      <c r="G10" s="7"/>
      <c r="H10" s="7"/>
      <c r="I10" s="7"/>
      <c r="J10" s="7"/>
      <c r="K10" s="7"/>
      <c r="L10" s="7"/>
    </row>
    <row r="11" spans="1:12" x14ac:dyDescent="0.2">
      <c r="A11" s="7"/>
      <c r="B11" s="7"/>
      <c r="C11" s="7"/>
      <c r="D11" s="7"/>
      <c r="E11" s="7"/>
      <c r="F11" s="7"/>
      <c r="G11" s="7"/>
      <c r="H11" s="7"/>
      <c r="I11" s="7"/>
      <c r="J11" s="7"/>
      <c r="K11" s="7"/>
      <c r="L11" s="7"/>
    </row>
    <row r="12" spans="1:12" x14ac:dyDescent="0.2">
      <c r="A12" s="7"/>
      <c r="B12" s="7"/>
      <c r="C12" s="7"/>
      <c r="D12" s="7"/>
      <c r="E12" s="7"/>
      <c r="F12" s="7"/>
      <c r="G12" s="7"/>
      <c r="H12" s="7"/>
      <c r="I12" s="7"/>
      <c r="J12" s="7"/>
      <c r="K12" s="7"/>
      <c r="L12" s="7"/>
    </row>
    <row r="13" spans="1:12" x14ac:dyDescent="0.2">
      <c r="A13" s="7"/>
      <c r="B13" s="7"/>
      <c r="C13" s="7"/>
      <c r="D13" s="7"/>
      <c r="E13" s="7"/>
      <c r="F13" s="7"/>
      <c r="G13" s="7"/>
      <c r="H13" s="7"/>
      <c r="I13" s="7"/>
      <c r="J13" s="7"/>
      <c r="K13" s="7"/>
      <c r="L13" s="7"/>
    </row>
    <row r="14" spans="1:12" x14ac:dyDescent="0.2">
      <c r="A14" s="7"/>
      <c r="B14" s="7"/>
      <c r="C14" s="7"/>
      <c r="D14" s="7"/>
      <c r="E14" s="7"/>
      <c r="F14" s="7"/>
      <c r="G14" s="7"/>
      <c r="H14" s="7"/>
      <c r="I14" s="7"/>
      <c r="J14" s="7"/>
      <c r="K14" s="7"/>
      <c r="L14" s="7"/>
    </row>
    <row r="15" spans="1:12" x14ac:dyDescent="0.2">
      <c r="A15" s="7"/>
      <c r="B15" s="7"/>
      <c r="C15" s="7"/>
      <c r="D15" s="7"/>
      <c r="E15" s="7"/>
      <c r="F15" s="7"/>
      <c r="G15" s="7"/>
      <c r="H15" s="7"/>
      <c r="I15" s="7"/>
      <c r="J15" s="7"/>
      <c r="K15" s="7"/>
      <c r="L15" s="7"/>
    </row>
    <row r="16" spans="1:12" x14ac:dyDescent="0.2">
      <c r="A16" s="7"/>
      <c r="B16" s="7"/>
      <c r="C16" s="7"/>
      <c r="D16" s="7"/>
      <c r="E16" s="7"/>
      <c r="F16" s="7"/>
      <c r="G16" s="7"/>
      <c r="H16" s="7"/>
      <c r="I16" s="7"/>
      <c r="J16" s="7"/>
      <c r="K16" s="7"/>
      <c r="L16" s="7"/>
    </row>
    <row r="17" spans="1:12" x14ac:dyDescent="0.2">
      <c r="A17" s="7"/>
      <c r="B17" s="7"/>
      <c r="C17" s="7"/>
      <c r="D17" s="7"/>
      <c r="E17" s="7"/>
      <c r="F17" s="7"/>
      <c r="G17" s="7"/>
      <c r="H17" s="7"/>
      <c r="I17" s="7"/>
      <c r="J17" s="7"/>
      <c r="K17" s="7"/>
      <c r="L17" s="7"/>
    </row>
  </sheetData>
  <mergeCells count="5">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D4" sqref="D4:D7"/>
    </sheetView>
  </sheetViews>
  <sheetFormatPr defaultRowHeight="12.75" x14ac:dyDescent="0.2"/>
  <cols>
    <col min="10" max="10" width="20.7109375" bestFit="1" customWidth="1"/>
    <col min="11" max="11" width="14.42578125" bestFit="1" customWidth="1"/>
  </cols>
  <sheetData>
    <row r="1" spans="1:12" ht="15.75" x14ac:dyDescent="0.25">
      <c r="A1" s="9" t="s">
        <v>0</v>
      </c>
      <c r="B1" s="8"/>
      <c r="C1" s="8"/>
      <c r="D1" s="8"/>
      <c r="E1" s="4"/>
      <c r="F1" s="4"/>
      <c r="G1" s="4"/>
      <c r="H1" s="4"/>
      <c r="I1" s="4"/>
      <c r="J1" s="7"/>
    </row>
    <row r="2" spans="1:12" ht="15.75" x14ac:dyDescent="0.25">
      <c r="A2" s="4"/>
      <c r="B2" s="3"/>
      <c r="C2" s="3"/>
      <c r="D2" s="3"/>
      <c r="E2" s="3"/>
      <c r="F2" s="3"/>
      <c r="G2" s="3"/>
      <c r="H2" s="3"/>
      <c r="I2" s="3"/>
    </row>
    <row r="3" spans="1:12" x14ac:dyDescent="0.2">
      <c r="A3" s="112"/>
      <c r="B3" s="112"/>
      <c r="C3" s="112"/>
      <c r="D3" s="97" t="s">
        <v>6</v>
      </c>
      <c r="E3" s="97" t="s">
        <v>7</v>
      </c>
      <c r="F3" s="97" t="s">
        <v>8</v>
      </c>
      <c r="G3" s="97" t="s">
        <v>9</v>
      </c>
      <c r="H3" s="97" t="s">
        <v>10</v>
      </c>
      <c r="I3" s="26" t="s">
        <v>16</v>
      </c>
      <c r="J3" s="26" t="s">
        <v>44</v>
      </c>
      <c r="K3" s="6"/>
      <c r="L3" s="6"/>
    </row>
    <row r="4" spans="1:12" x14ac:dyDescent="0.2">
      <c r="A4" s="113" t="s">
        <v>38</v>
      </c>
      <c r="B4" s="113"/>
      <c r="C4" s="113"/>
      <c r="D4" s="27">
        <f>'Cost Summary'!B14</f>
        <v>20</v>
      </c>
      <c r="E4" s="100">
        <v>27</v>
      </c>
      <c r="F4" s="100">
        <v>12</v>
      </c>
      <c r="G4" s="100">
        <v>2</v>
      </c>
      <c r="H4" s="106">
        <v>10</v>
      </c>
      <c r="I4" s="32">
        <f>SUM(E4:G4)</f>
        <v>41</v>
      </c>
      <c r="J4" s="29">
        <f>SUM(D4:H4)</f>
        <v>71</v>
      </c>
      <c r="K4" s="7"/>
      <c r="L4" s="7"/>
    </row>
    <row r="5" spans="1:12" x14ac:dyDescent="0.2">
      <c r="A5" s="113" t="s">
        <v>39</v>
      </c>
      <c r="B5" s="113"/>
      <c r="C5" s="113"/>
      <c r="D5" s="27">
        <f>'Cost Summary'!B15</f>
        <v>18.268404978372946</v>
      </c>
      <c r="E5" s="100">
        <v>35.1</v>
      </c>
      <c r="F5" s="100">
        <v>13.2</v>
      </c>
      <c r="G5" s="100">
        <v>2.5</v>
      </c>
      <c r="H5" s="106">
        <v>10</v>
      </c>
      <c r="I5" s="32">
        <f t="shared" ref="I5:I7" si="0">SUM(E5:G5)</f>
        <v>50.8</v>
      </c>
      <c r="J5" s="29">
        <f t="shared" ref="J5:J7" si="1">SUM(D5:H5)</f>
        <v>79.068404978372953</v>
      </c>
      <c r="K5" s="7"/>
      <c r="L5" s="7"/>
    </row>
    <row r="6" spans="1:12" x14ac:dyDescent="0.2">
      <c r="A6" s="113" t="s">
        <v>40</v>
      </c>
      <c r="B6" s="113"/>
      <c r="C6" s="113"/>
      <c r="D6" s="27">
        <f>'Cost Summary'!B16</f>
        <v>16.464770160826458</v>
      </c>
      <c r="E6" s="100">
        <v>31.5</v>
      </c>
      <c r="F6" s="100">
        <v>12</v>
      </c>
      <c r="G6" s="100">
        <v>4</v>
      </c>
      <c r="H6" s="106">
        <v>10</v>
      </c>
      <c r="I6" s="32">
        <f t="shared" si="0"/>
        <v>47.5</v>
      </c>
      <c r="J6" s="29">
        <f t="shared" si="1"/>
        <v>73.964770160826461</v>
      </c>
      <c r="K6" s="7"/>
      <c r="L6" s="7"/>
    </row>
    <row r="7" spans="1:12" x14ac:dyDescent="0.2">
      <c r="A7" s="113" t="s">
        <v>41</v>
      </c>
      <c r="B7" s="113"/>
      <c r="C7" s="113"/>
      <c r="D7" s="27">
        <f>'Cost Summary'!B17</f>
        <v>19.359905734966535</v>
      </c>
      <c r="E7" s="100">
        <v>34.199999999999996</v>
      </c>
      <c r="F7" s="100">
        <v>13.2</v>
      </c>
      <c r="G7" s="100">
        <v>3</v>
      </c>
      <c r="H7" s="106">
        <v>10</v>
      </c>
      <c r="I7" s="32">
        <f t="shared" si="0"/>
        <v>50.399999999999991</v>
      </c>
      <c r="J7" s="29">
        <f t="shared" si="1"/>
        <v>79.759905734966537</v>
      </c>
      <c r="K7" s="7"/>
      <c r="L7" s="7"/>
    </row>
    <row r="8" spans="1:12" x14ac:dyDescent="0.2">
      <c r="A8" s="7"/>
      <c r="B8" s="7"/>
      <c r="C8" s="7"/>
      <c r="D8" s="7"/>
      <c r="E8" s="7"/>
      <c r="F8" s="7"/>
      <c r="G8" s="7"/>
      <c r="H8" s="7"/>
      <c r="I8" s="7"/>
      <c r="J8" s="7"/>
      <c r="K8" s="7"/>
      <c r="L8" s="7"/>
    </row>
    <row r="9" spans="1:12" x14ac:dyDescent="0.2">
      <c r="A9" s="7"/>
      <c r="B9" s="7"/>
      <c r="C9" s="7"/>
      <c r="D9" s="7"/>
      <c r="E9" s="7"/>
      <c r="F9" s="7"/>
      <c r="G9" s="7"/>
      <c r="H9" s="7"/>
      <c r="I9" s="7"/>
      <c r="J9" s="7"/>
      <c r="K9" s="7"/>
      <c r="L9" s="7"/>
    </row>
    <row r="10" spans="1:12" x14ac:dyDescent="0.2">
      <c r="A10" s="7"/>
      <c r="B10" s="7"/>
      <c r="C10" s="7"/>
      <c r="D10" s="7"/>
      <c r="E10" s="7"/>
      <c r="F10" s="7"/>
      <c r="G10" s="7"/>
      <c r="H10" s="7"/>
      <c r="I10" s="7"/>
      <c r="J10" s="7"/>
      <c r="K10" s="7"/>
      <c r="L10" s="7"/>
    </row>
    <row r="11" spans="1:12" x14ac:dyDescent="0.2">
      <c r="A11" s="7"/>
      <c r="B11" s="7"/>
      <c r="C11" s="7"/>
      <c r="D11" s="7"/>
      <c r="E11" s="7"/>
      <c r="F11" s="7"/>
      <c r="G11" s="7"/>
      <c r="H11" s="7"/>
      <c r="I11" s="7"/>
      <c r="J11" s="7"/>
      <c r="K11" s="7"/>
      <c r="L11" s="7"/>
    </row>
    <row r="12" spans="1:12" x14ac:dyDescent="0.2">
      <c r="A12" s="7"/>
      <c r="B12" s="7"/>
      <c r="C12" s="7"/>
      <c r="D12" s="7"/>
      <c r="E12" s="7"/>
      <c r="F12" s="7"/>
      <c r="G12" s="7"/>
      <c r="H12" s="7"/>
      <c r="I12" s="7"/>
      <c r="J12" s="7"/>
      <c r="K12" s="7"/>
      <c r="L12" s="7"/>
    </row>
    <row r="13" spans="1:12" x14ac:dyDescent="0.2">
      <c r="A13" s="7"/>
      <c r="B13" s="7"/>
      <c r="C13" s="7"/>
      <c r="D13" s="7"/>
      <c r="E13" s="7"/>
      <c r="F13" s="7"/>
      <c r="G13" s="7"/>
      <c r="H13" s="7"/>
      <c r="I13" s="7"/>
      <c r="J13" s="7"/>
      <c r="K13" s="7"/>
      <c r="L13" s="7"/>
    </row>
    <row r="14" spans="1:12" x14ac:dyDescent="0.2">
      <c r="A14" s="7"/>
      <c r="B14" s="7"/>
      <c r="C14" s="7"/>
      <c r="D14" s="7"/>
      <c r="E14" s="7"/>
      <c r="F14" s="7"/>
      <c r="G14" s="7"/>
      <c r="H14" s="7"/>
      <c r="I14" s="7"/>
      <c r="J14" s="7"/>
      <c r="K14" s="7"/>
      <c r="L14" s="7"/>
    </row>
    <row r="15" spans="1:12" x14ac:dyDescent="0.2">
      <c r="A15" s="7"/>
      <c r="B15" s="7"/>
      <c r="C15" s="7"/>
      <c r="D15" s="7"/>
      <c r="E15" s="7"/>
      <c r="F15" s="7"/>
      <c r="G15" s="7"/>
      <c r="H15" s="7"/>
      <c r="I15" s="7"/>
      <c r="J15" s="7"/>
      <c r="K15" s="7"/>
      <c r="L15" s="7"/>
    </row>
    <row r="16" spans="1:12" x14ac:dyDescent="0.2">
      <c r="A16" s="7"/>
      <c r="B16" s="7"/>
      <c r="C16" s="7"/>
      <c r="D16" s="7"/>
      <c r="E16" s="7"/>
      <c r="F16" s="7"/>
      <c r="G16" s="7"/>
      <c r="H16" s="7"/>
      <c r="I16" s="7"/>
      <c r="J16" s="7"/>
      <c r="K16" s="7"/>
      <c r="L16" s="7"/>
    </row>
    <row r="17" spans="1:12" x14ac:dyDescent="0.2">
      <c r="A17" s="7"/>
      <c r="B17" s="7"/>
      <c r="C17" s="7"/>
      <c r="D17" s="7"/>
      <c r="E17" s="7"/>
      <c r="F17" s="7"/>
      <c r="G17" s="7"/>
      <c r="H17" s="7"/>
      <c r="I17" s="7"/>
      <c r="J17" s="7"/>
      <c r="K17" s="7"/>
      <c r="L17" s="7"/>
    </row>
  </sheetData>
  <mergeCells count="5">
    <mergeCell ref="A3:C3"/>
    <mergeCell ref="A7:C7"/>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D4" sqref="D4:D7"/>
    </sheetView>
  </sheetViews>
  <sheetFormatPr defaultRowHeight="12.75" x14ac:dyDescent="0.2"/>
  <cols>
    <col min="10" max="10" width="20.7109375" bestFit="1" customWidth="1"/>
    <col min="11" max="11" width="14.42578125" bestFit="1" customWidth="1"/>
  </cols>
  <sheetData>
    <row r="1" spans="1:12" ht="15.75" x14ac:dyDescent="0.25">
      <c r="A1" s="9" t="s">
        <v>0</v>
      </c>
      <c r="B1" s="8"/>
      <c r="C1" s="8"/>
      <c r="D1" s="8"/>
      <c r="E1" s="4"/>
      <c r="F1" s="4"/>
      <c r="G1" s="4"/>
      <c r="H1" s="4"/>
      <c r="I1" s="4"/>
      <c r="J1" s="7"/>
    </row>
    <row r="2" spans="1:12" ht="15.75" x14ac:dyDescent="0.25">
      <c r="A2" s="4"/>
      <c r="B2" s="3"/>
      <c r="C2" s="3"/>
      <c r="D2" s="3"/>
      <c r="E2" s="3"/>
      <c r="F2" s="3"/>
      <c r="G2" s="3"/>
      <c r="H2" s="3"/>
      <c r="I2" s="3"/>
      <c r="J2" s="3"/>
    </row>
    <row r="3" spans="1:12" x14ac:dyDescent="0.2">
      <c r="A3" s="112"/>
      <c r="B3" s="112"/>
      <c r="C3" s="112"/>
      <c r="D3" s="97" t="s">
        <v>6</v>
      </c>
      <c r="E3" s="97" t="s">
        <v>7</v>
      </c>
      <c r="F3" s="97" t="s">
        <v>8</v>
      </c>
      <c r="G3" s="97" t="s">
        <v>9</v>
      </c>
      <c r="H3" s="97" t="s">
        <v>10</v>
      </c>
      <c r="I3" s="26" t="s">
        <v>16</v>
      </c>
      <c r="J3" s="26" t="s">
        <v>44</v>
      </c>
      <c r="K3" s="6"/>
      <c r="L3" s="6"/>
    </row>
    <row r="4" spans="1:12" x14ac:dyDescent="0.2">
      <c r="A4" s="113" t="s">
        <v>38</v>
      </c>
      <c r="B4" s="113"/>
      <c r="C4" s="113"/>
      <c r="D4" s="27">
        <f>'Cost Summary'!B14</f>
        <v>20</v>
      </c>
      <c r="E4" s="101">
        <v>27</v>
      </c>
      <c r="F4" s="101">
        <v>12</v>
      </c>
      <c r="G4" s="101">
        <v>3</v>
      </c>
      <c r="H4" s="107">
        <v>10</v>
      </c>
      <c r="I4" s="32">
        <f>SUM(E4:G4)</f>
        <v>42</v>
      </c>
      <c r="J4" s="29">
        <f>SUM(D4:H4)</f>
        <v>72</v>
      </c>
      <c r="K4" s="7"/>
      <c r="L4" s="7"/>
    </row>
    <row r="5" spans="1:12" x14ac:dyDescent="0.2">
      <c r="A5" s="113" t="s">
        <v>39</v>
      </c>
      <c r="B5" s="113"/>
      <c r="C5" s="113"/>
      <c r="D5" s="27">
        <f>'Cost Summary'!B15</f>
        <v>18.268404978372946</v>
      </c>
      <c r="E5" s="101">
        <v>40.5</v>
      </c>
      <c r="F5" s="101">
        <v>18</v>
      </c>
      <c r="G5" s="101">
        <v>4.5</v>
      </c>
      <c r="H5" s="107">
        <v>10</v>
      </c>
      <c r="I5" s="32">
        <f t="shared" ref="I5:I7" si="0">SUM(E5:G5)</f>
        <v>63</v>
      </c>
      <c r="J5" s="29">
        <f t="shared" ref="J5:J7" si="1">SUM(D5:H5)</f>
        <v>91.268404978372942</v>
      </c>
      <c r="K5" s="7"/>
      <c r="L5" s="7"/>
    </row>
    <row r="6" spans="1:12" x14ac:dyDescent="0.2">
      <c r="A6" s="113" t="s">
        <v>40</v>
      </c>
      <c r="B6" s="113"/>
      <c r="C6" s="113"/>
      <c r="D6" s="27">
        <f>'Cost Summary'!B16</f>
        <v>16.464770160826458</v>
      </c>
      <c r="E6" s="101">
        <v>36</v>
      </c>
      <c r="F6" s="101">
        <v>16</v>
      </c>
      <c r="G6" s="101">
        <v>4</v>
      </c>
      <c r="H6" s="107">
        <v>10</v>
      </c>
      <c r="I6" s="32">
        <f t="shared" si="0"/>
        <v>56</v>
      </c>
      <c r="J6" s="29">
        <f t="shared" si="1"/>
        <v>82.464770160826461</v>
      </c>
      <c r="K6" s="7"/>
      <c r="L6" s="7"/>
    </row>
    <row r="7" spans="1:12" x14ac:dyDescent="0.2">
      <c r="A7" s="113" t="s">
        <v>41</v>
      </c>
      <c r="B7" s="113"/>
      <c r="C7" s="113"/>
      <c r="D7" s="27">
        <f>'Cost Summary'!B17</f>
        <v>19.359905734966535</v>
      </c>
      <c r="E7" s="101">
        <v>36</v>
      </c>
      <c r="F7" s="101">
        <v>14</v>
      </c>
      <c r="G7" s="101">
        <v>4</v>
      </c>
      <c r="H7" s="107">
        <v>10</v>
      </c>
      <c r="I7" s="32">
        <f t="shared" si="0"/>
        <v>54</v>
      </c>
      <c r="J7" s="29">
        <f t="shared" si="1"/>
        <v>83.359905734966532</v>
      </c>
      <c r="K7" s="7"/>
      <c r="L7" s="7"/>
    </row>
    <row r="8" spans="1:12" x14ac:dyDescent="0.2">
      <c r="A8" s="7"/>
      <c r="B8" s="7"/>
      <c r="C8" s="7"/>
      <c r="D8" s="7"/>
      <c r="E8" s="7"/>
      <c r="F8" s="7"/>
      <c r="G8" s="7"/>
      <c r="H8" s="7"/>
      <c r="I8" s="7"/>
      <c r="J8" s="7"/>
      <c r="K8" s="7"/>
      <c r="L8" s="7"/>
    </row>
    <row r="9" spans="1:12" x14ac:dyDescent="0.2">
      <c r="A9" s="7"/>
      <c r="B9" s="7"/>
      <c r="C9" s="7"/>
      <c r="D9" s="7"/>
      <c r="E9" s="7"/>
      <c r="F9" s="7"/>
      <c r="G9" s="7"/>
      <c r="H9" s="7"/>
      <c r="I9" s="7"/>
      <c r="J9" s="7"/>
      <c r="K9" s="7"/>
      <c r="L9" s="7"/>
    </row>
    <row r="10" spans="1:12" x14ac:dyDescent="0.2">
      <c r="A10" s="7"/>
      <c r="B10" s="7"/>
      <c r="C10" s="7"/>
      <c r="D10" s="7"/>
      <c r="E10" s="7"/>
      <c r="F10" s="7"/>
      <c r="G10" s="7"/>
      <c r="H10" s="7"/>
      <c r="I10" s="7"/>
      <c r="J10" s="7"/>
      <c r="K10" s="7"/>
      <c r="L10" s="7"/>
    </row>
    <row r="11" spans="1:12" x14ac:dyDescent="0.2">
      <c r="A11" s="7"/>
      <c r="B11" s="7"/>
      <c r="C11" s="7"/>
      <c r="D11" s="7"/>
      <c r="E11" s="7"/>
      <c r="F11" s="7"/>
      <c r="G11" s="7"/>
      <c r="H11" s="7"/>
      <c r="I11" s="7"/>
      <c r="J11" s="7"/>
      <c r="K11" s="7"/>
      <c r="L11" s="7"/>
    </row>
    <row r="12" spans="1:12" x14ac:dyDescent="0.2">
      <c r="A12" s="7"/>
      <c r="B12" s="7"/>
      <c r="C12" s="7"/>
      <c r="D12" s="7"/>
      <c r="E12" s="7"/>
      <c r="F12" s="7"/>
      <c r="G12" s="7"/>
      <c r="H12" s="7"/>
      <c r="I12" s="7"/>
      <c r="J12" s="7"/>
      <c r="K12" s="7"/>
      <c r="L12" s="7"/>
    </row>
    <row r="13" spans="1:12" x14ac:dyDescent="0.2">
      <c r="A13" s="7"/>
      <c r="B13" s="7"/>
      <c r="C13" s="7"/>
      <c r="D13" s="7"/>
      <c r="E13" s="7"/>
      <c r="F13" s="7"/>
      <c r="G13" s="7"/>
      <c r="H13" s="7"/>
      <c r="I13" s="7"/>
      <c r="J13" s="7"/>
      <c r="K13" s="7"/>
      <c r="L13" s="7"/>
    </row>
    <row r="14" spans="1:12" x14ac:dyDescent="0.2">
      <c r="A14" s="7"/>
      <c r="B14" s="7"/>
      <c r="C14" s="7"/>
      <c r="D14" s="7"/>
      <c r="E14" s="7"/>
      <c r="F14" s="7"/>
      <c r="G14" s="7"/>
      <c r="H14" s="7"/>
      <c r="I14" s="7"/>
      <c r="J14" s="7"/>
      <c r="K14" s="7"/>
      <c r="L14" s="7"/>
    </row>
    <row r="15" spans="1:12" x14ac:dyDescent="0.2">
      <c r="A15" s="7"/>
      <c r="B15" s="7"/>
      <c r="C15" s="7"/>
      <c r="D15" s="7"/>
      <c r="E15" s="7"/>
      <c r="F15" s="7"/>
      <c r="G15" s="7"/>
      <c r="H15" s="7"/>
      <c r="I15" s="7"/>
      <c r="J15" s="7"/>
      <c r="K15" s="7"/>
      <c r="L15" s="7"/>
    </row>
    <row r="16" spans="1:12" x14ac:dyDescent="0.2">
      <c r="A16" s="7"/>
      <c r="B16" s="7"/>
      <c r="C16" s="7"/>
      <c r="D16" s="7"/>
      <c r="E16" s="7"/>
      <c r="F16" s="7"/>
      <c r="G16" s="7"/>
      <c r="H16" s="7"/>
      <c r="I16" s="7"/>
      <c r="J16" s="7"/>
      <c r="K16" s="7"/>
      <c r="L16" s="7"/>
    </row>
    <row r="17" spans="1:12" x14ac:dyDescent="0.2">
      <c r="A17" s="7"/>
      <c r="B17" s="7"/>
      <c r="C17" s="7"/>
      <c r="D17" s="7"/>
      <c r="E17" s="7"/>
      <c r="F17" s="7"/>
      <c r="G17" s="7"/>
      <c r="H17" s="7"/>
      <c r="I17" s="7"/>
      <c r="J17" s="7"/>
      <c r="K17" s="7"/>
      <c r="L17" s="7"/>
    </row>
  </sheetData>
  <mergeCells count="5">
    <mergeCell ref="A3:C3"/>
    <mergeCell ref="A7:C7"/>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J4" sqref="J4"/>
    </sheetView>
  </sheetViews>
  <sheetFormatPr defaultRowHeight="12.75" x14ac:dyDescent="0.2"/>
  <cols>
    <col min="10" max="10" width="22.570312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112"/>
      <c r="B3" s="112"/>
      <c r="C3" s="112"/>
      <c r="D3" s="97" t="s">
        <v>6</v>
      </c>
      <c r="E3" s="97" t="s">
        <v>7</v>
      </c>
      <c r="F3" s="97" t="s">
        <v>8</v>
      </c>
      <c r="G3" s="97" t="s">
        <v>9</v>
      </c>
      <c r="H3" s="97" t="s">
        <v>10</v>
      </c>
      <c r="I3" s="26" t="s">
        <v>16</v>
      </c>
      <c r="J3" s="26" t="s">
        <v>44</v>
      </c>
      <c r="K3" s="6"/>
      <c r="L3" s="6"/>
      <c r="M3" s="7"/>
      <c r="N3" s="7"/>
      <c r="O3" s="7"/>
    </row>
    <row r="4" spans="1:15" x14ac:dyDescent="0.2">
      <c r="A4" s="113" t="s">
        <v>38</v>
      </c>
      <c r="B4" s="113"/>
      <c r="C4" s="113"/>
      <c r="D4" s="27">
        <f>'Cost Summary'!B14</f>
        <v>20</v>
      </c>
      <c r="E4" s="102">
        <v>36</v>
      </c>
      <c r="F4" s="102">
        <v>16</v>
      </c>
      <c r="G4" s="102">
        <v>4</v>
      </c>
      <c r="H4" s="108">
        <v>10</v>
      </c>
      <c r="I4" s="32">
        <f>SUM(E4:G4)</f>
        <v>56</v>
      </c>
      <c r="J4" s="29">
        <f>SUM(D4:H4)</f>
        <v>86</v>
      </c>
      <c r="K4" s="7"/>
      <c r="L4" s="7"/>
      <c r="M4" s="7"/>
      <c r="N4" s="7"/>
      <c r="O4" s="7"/>
    </row>
    <row r="5" spans="1:15" x14ac:dyDescent="0.2">
      <c r="A5" s="113" t="s">
        <v>39</v>
      </c>
      <c r="B5" s="113"/>
      <c r="C5" s="113"/>
      <c r="D5" s="27">
        <f>'Cost Summary'!B15</f>
        <v>18.268404978372946</v>
      </c>
      <c r="E5" s="102">
        <v>40.5</v>
      </c>
      <c r="F5" s="102">
        <v>19.2</v>
      </c>
      <c r="G5" s="102">
        <v>4.5</v>
      </c>
      <c r="H5" s="108">
        <v>10</v>
      </c>
      <c r="I5" s="32">
        <f t="shared" ref="I5:I7" si="0">SUM(E5:G5)</f>
        <v>64.2</v>
      </c>
      <c r="J5" s="29">
        <f t="shared" ref="J5:J7" si="1">SUM(D5:H5)</f>
        <v>92.468404978372945</v>
      </c>
      <c r="K5" s="7"/>
      <c r="L5" s="7"/>
      <c r="M5" s="7"/>
      <c r="N5" s="7"/>
      <c r="O5" s="7"/>
    </row>
    <row r="6" spans="1:15" x14ac:dyDescent="0.2">
      <c r="A6" s="113" t="s">
        <v>40</v>
      </c>
      <c r="B6" s="113"/>
      <c r="C6" s="113"/>
      <c r="D6" s="27">
        <f>'Cost Summary'!B16</f>
        <v>16.464770160826458</v>
      </c>
      <c r="E6" s="102">
        <v>38.699999999999996</v>
      </c>
      <c r="F6" s="102">
        <v>16</v>
      </c>
      <c r="G6" s="102">
        <v>4</v>
      </c>
      <c r="H6" s="108">
        <v>10</v>
      </c>
      <c r="I6" s="32">
        <f t="shared" si="0"/>
        <v>58.699999999999996</v>
      </c>
      <c r="J6" s="29">
        <f t="shared" si="1"/>
        <v>85.16477016082645</v>
      </c>
      <c r="K6" s="7"/>
      <c r="L6" s="7"/>
      <c r="M6" s="7"/>
      <c r="N6" s="7"/>
      <c r="O6" s="7"/>
    </row>
    <row r="7" spans="1:15" x14ac:dyDescent="0.2">
      <c r="A7" s="113" t="s">
        <v>41</v>
      </c>
      <c r="B7" s="113"/>
      <c r="C7" s="113"/>
      <c r="D7" s="27">
        <f>'Cost Summary'!B17</f>
        <v>19.359905734966535</v>
      </c>
      <c r="E7" s="102">
        <v>40.5</v>
      </c>
      <c r="F7" s="102">
        <v>16</v>
      </c>
      <c r="G7" s="102">
        <v>4.5</v>
      </c>
      <c r="H7" s="108">
        <v>10</v>
      </c>
      <c r="I7" s="32">
        <f t="shared" si="0"/>
        <v>61</v>
      </c>
      <c r="J7" s="29">
        <f t="shared" si="1"/>
        <v>90.359905734966532</v>
      </c>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row>
    <row r="11" spans="1:15" x14ac:dyDescent="0.2">
      <c r="A11" s="7"/>
      <c r="B11" s="7"/>
      <c r="C11" s="7"/>
      <c r="D11" s="7"/>
      <c r="E11" s="7"/>
      <c r="F11" s="7"/>
      <c r="G11" s="7"/>
      <c r="H11" s="7"/>
      <c r="I11" s="7"/>
      <c r="J11" s="7"/>
      <c r="K11" s="7"/>
      <c r="L11" s="7"/>
    </row>
    <row r="12" spans="1:15" x14ac:dyDescent="0.2">
      <c r="A12" s="7"/>
      <c r="B12" s="7"/>
      <c r="C12" s="7"/>
      <c r="D12" s="7"/>
      <c r="E12" s="7"/>
      <c r="F12" s="7"/>
      <c r="G12" s="7"/>
      <c r="H12" s="7"/>
      <c r="I12" s="7"/>
      <c r="J12" s="7"/>
      <c r="K12" s="7"/>
      <c r="L12" s="7"/>
    </row>
    <row r="13" spans="1:15" x14ac:dyDescent="0.2">
      <c r="A13" s="7"/>
      <c r="B13" s="7"/>
      <c r="C13" s="7"/>
      <c r="D13" s="7"/>
      <c r="E13" s="7"/>
      <c r="F13" s="7"/>
      <c r="G13" s="7"/>
      <c r="H13" s="7"/>
      <c r="I13" s="7"/>
      <c r="J13" s="7"/>
      <c r="K13" s="7"/>
      <c r="L13" s="7"/>
    </row>
    <row r="14" spans="1:15" x14ac:dyDescent="0.2">
      <c r="A14" s="7"/>
      <c r="B14" s="7"/>
      <c r="C14" s="7"/>
      <c r="D14" s="7"/>
      <c r="E14" s="7"/>
      <c r="F14" s="7"/>
      <c r="G14" s="7"/>
      <c r="H14" s="7"/>
      <c r="I14" s="7"/>
      <c r="J14" s="7"/>
      <c r="K14" s="7"/>
      <c r="L14" s="7"/>
    </row>
    <row r="15" spans="1:15" x14ac:dyDescent="0.2">
      <c r="A15" s="7"/>
      <c r="B15" s="7"/>
      <c r="C15" s="7"/>
      <c r="D15" s="7"/>
      <c r="E15" s="7"/>
      <c r="F15" s="7"/>
      <c r="G15" s="7"/>
      <c r="H15" s="7"/>
      <c r="I15" s="7"/>
      <c r="J15" s="7"/>
      <c r="K15" s="7"/>
      <c r="L15" s="7"/>
    </row>
    <row r="16" spans="1:15" x14ac:dyDescent="0.2">
      <c r="A16" s="7"/>
      <c r="B16" s="7"/>
      <c r="C16" s="7"/>
      <c r="D16" s="7"/>
      <c r="E16" s="7"/>
      <c r="F16" s="7"/>
      <c r="G16" s="7"/>
      <c r="H16" s="7"/>
      <c r="I16" s="7"/>
      <c r="J16" s="7"/>
      <c r="K16" s="7"/>
      <c r="L16" s="7"/>
    </row>
    <row r="17" spans="1:12" x14ac:dyDescent="0.2">
      <c r="A17" s="7"/>
      <c r="B17" s="7"/>
      <c r="C17" s="7"/>
      <c r="D17" s="7"/>
      <c r="E17" s="7"/>
      <c r="F17" s="7"/>
      <c r="G17" s="7"/>
      <c r="H17" s="7"/>
      <c r="I17" s="7"/>
      <c r="J17" s="7"/>
      <c r="K17" s="7"/>
      <c r="L17" s="7"/>
    </row>
  </sheetData>
  <mergeCells count="5">
    <mergeCell ref="A3:C3"/>
    <mergeCell ref="A7:C7"/>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J31" sqref="J31"/>
    </sheetView>
  </sheetViews>
  <sheetFormatPr defaultRowHeight="12.75" x14ac:dyDescent="0.2"/>
  <cols>
    <col min="1" max="8" width="9.140625" style="7"/>
    <col min="9" max="9" width="9.85546875" style="7" bestFit="1" customWidth="1"/>
    <col min="10" max="10" width="20.7109375" style="7" bestFit="1" customWidth="1"/>
    <col min="11" max="11" width="14.42578125" style="7" bestFit="1" customWidth="1"/>
    <col min="12" max="16384" width="9.140625" style="7"/>
  </cols>
  <sheetData>
    <row r="1" spans="1:12" ht="15.75" x14ac:dyDescent="0.25">
      <c r="A1" s="9" t="s">
        <v>0</v>
      </c>
      <c r="B1" s="8"/>
      <c r="C1" s="8"/>
      <c r="D1" s="8"/>
      <c r="E1" s="4"/>
      <c r="F1" s="4"/>
      <c r="G1" s="4"/>
      <c r="H1" s="4"/>
      <c r="I1" s="4"/>
    </row>
    <row r="2" spans="1:12" ht="15.75" x14ac:dyDescent="0.25">
      <c r="A2" s="4"/>
      <c r="B2" s="3"/>
      <c r="C2" s="3"/>
      <c r="D2" s="3"/>
      <c r="E2" s="3"/>
      <c r="F2" s="3"/>
      <c r="G2" s="3"/>
      <c r="H2" s="3"/>
      <c r="I2" s="3"/>
      <c r="J2" s="3"/>
    </row>
    <row r="3" spans="1:12" x14ac:dyDescent="0.2">
      <c r="A3" s="112"/>
      <c r="B3" s="112"/>
      <c r="C3" s="112"/>
      <c r="D3" s="97" t="s">
        <v>6</v>
      </c>
      <c r="E3" s="97" t="s">
        <v>7</v>
      </c>
      <c r="F3" s="97" t="s">
        <v>8</v>
      </c>
      <c r="G3" s="97" t="s">
        <v>9</v>
      </c>
      <c r="H3" s="97" t="s">
        <v>10</v>
      </c>
      <c r="I3" s="26" t="s">
        <v>16</v>
      </c>
      <c r="J3" s="26" t="s">
        <v>44</v>
      </c>
      <c r="K3" s="6"/>
      <c r="L3" s="6"/>
    </row>
    <row r="4" spans="1:12" x14ac:dyDescent="0.2">
      <c r="A4" s="113" t="s">
        <v>38</v>
      </c>
      <c r="B4" s="113"/>
      <c r="C4" s="113"/>
      <c r="D4" s="27">
        <f>'Cost Summary'!B14</f>
        <v>20</v>
      </c>
      <c r="E4" s="111">
        <v>34.199999999999996</v>
      </c>
      <c r="F4" s="111">
        <v>16</v>
      </c>
      <c r="G4" s="111">
        <v>4</v>
      </c>
      <c r="H4" s="109">
        <v>10</v>
      </c>
      <c r="I4" s="32">
        <f>SUM(E4:G4)</f>
        <v>54.199999999999996</v>
      </c>
      <c r="J4" s="29">
        <f>SUM(D4:H4)</f>
        <v>84.199999999999989</v>
      </c>
    </row>
    <row r="5" spans="1:12" x14ac:dyDescent="0.2">
      <c r="A5" s="113" t="s">
        <v>39</v>
      </c>
      <c r="B5" s="113"/>
      <c r="C5" s="113"/>
      <c r="D5" s="27">
        <f>'Cost Summary'!B15</f>
        <v>18.268404978372946</v>
      </c>
      <c r="E5" s="111">
        <v>37.800000000000004</v>
      </c>
      <c r="F5" s="111">
        <v>16</v>
      </c>
      <c r="G5" s="111">
        <v>4.5</v>
      </c>
      <c r="H5" s="109">
        <v>10</v>
      </c>
      <c r="I5" s="32">
        <f t="shared" ref="I5:I7" si="0">SUM(E5:G5)</f>
        <v>58.300000000000004</v>
      </c>
      <c r="J5" s="29">
        <f t="shared" ref="J5:J7" si="1">SUM(D5:H5)</f>
        <v>86.568404978372953</v>
      </c>
    </row>
    <row r="6" spans="1:12" x14ac:dyDescent="0.2">
      <c r="A6" s="113" t="s">
        <v>40</v>
      </c>
      <c r="B6" s="113"/>
      <c r="C6" s="113"/>
      <c r="D6" s="27">
        <f>'Cost Summary'!B16</f>
        <v>16.464770160826458</v>
      </c>
      <c r="E6" s="111">
        <v>36</v>
      </c>
      <c r="F6" s="111">
        <v>15.2</v>
      </c>
      <c r="G6" s="111">
        <v>4</v>
      </c>
      <c r="H6" s="109">
        <v>10</v>
      </c>
      <c r="I6" s="32">
        <f t="shared" si="0"/>
        <v>55.2</v>
      </c>
      <c r="J6" s="29">
        <f t="shared" si="1"/>
        <v>81.664770160826464</v>
      </c>
    </row>
    <row r="7" spans="1:12" x14ac:dyDescent="0.2">
      <c r="A7" s="113" t="s">
        <v>41</v>
      </c>
      <c r="B7" s="113"/>
      <c r="C7" s="113"/>
      <c r="D7" s="27">
        <f>'Cost Summary'!B17</f>
        <v>19.359905734966535</v>
      </c>
      <c r="E7" s="111">
        <v>36</v>
      </c>
      <c r="F7" s="111">
        <v>16</v>
      </c>
      <c r="G7" s="111">
        <v>4.3</v>
      </c>
      <c r="H7" s="109">
        <v>10</v>
      </c>
      <c r="I7" s="32">
        <f t="shared" si="0"/>
        <v>56.3</v>
      </c>
      <c r="J7" s="29">
        <f t="shared" si="1"/>
        <v>85.659905734966529</v>
      </c>
    </row>
  </sheetData>
  <mergeCells count="5">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J16" sqref="J16"/>
    </sheetView>
  </sheetViews>
  <sheetFormatPr defaultRowHeight="12.75" x14ac:dyDescent="0.2"/>
  <cols>
    <col min="1" max="9" width="9.140625" style="7"/>
    <col min="10" max="10" width="22.5703125" style="7" bestFit="1" customWidth="1"/>
    <col min="11" max="11" width="14.42578125" style="7" bestFit="1" customWidth="1"/>
    <col min="12" max="16384" width="9.140625" style="7"/>
  </cols>
  <sheetData>
    <row r="1" spans="1:12" ht="15.75" x14ac:dyDescent="0.25">
      <c r="A1" s="9" t="s">
        <v>0</v>
      </c>
      <c r="B1" s="8"/>
      <c r="C1" s="8"/>
      <c r="D1" s="8"/>
      <c r="E1" s="4"/>
      <c r="F1" s="4"/>
      <c r="G1" s="4"/>
      <c r="H1" s="4"/>
      <c r="I1" s="4"/>
    </row>
    <row r="2" spans="1:12" ht="15.75" x14ac:dyDescent="0.25">
      <c r="A2" s="4"/>
      <c r="B2" s="3"/>
      <c r="C2" s="3"/>
      <c r="D2" s="3"/>
      <c r="E2" s="3"/>
      <c r="F2" s="3"/>
      <c r="G2" s="3"/>
      <c r="H2" s="3"/>
      <c r="I2" s="3"/>
      <c r="J2" s="3"/>
    </row>
    <row r="3" spans="1:12" x14ac:dyDescent="0.2">
      <c r="A3" s="112"/>
      <c r="B3" s="112"/>
      <c r="C3" s="112"/>
      <c r="D3" s="97" t="s">
        <v>6</v>
      </c>
      <c r="E3" s="97" t="s">
        <v>7</v>
      </c>
      <c r="F3" s="97" t="s">
        <v>8</v>
      </c>
      <c r="G3" s="97" t="s">
        <v>9</v>
      </c>
      <c r="H3" s="97" t="s">
        <v>10</v>
      </c>
      <c r="I3" s="26" t="s">
        <v>16</v>
      </c>
      <c r="J3" s="26" t="s">
        <v>44</v>
      </c>
      <c r="K3" s="6"/>
      <c r="L3" s="6"/>
    </row>
    <row r="4" spans="1:12" x14ac:dyDescent="0.2">
      <c r="A4" s="113" t="s">
        <v>38</v>
      </c>
      <c r="B4" s="113"/>
      <c r="C4" s="113"/>
      <c r="D4" s="27">
        <f>'Cost Summary'!B14</f>
        <v>20</v>
      </c>
      <c r="E4" s="103">
        <v>36</v>
      </c>
      <c r="F4" s="103">
        <v>14</v>
      </c>
      <c r="G4" s="103">
        <v>3</v>
      </c>
      <c r="H4" s="110">
        <v>10</v>
      </c>
      <c r="I4" s="32">
        <f>SUM(E4:G4)</f>
        <v>53</v>
      </c>
      <c r="J4" s="29">
        <f>SUM(D4:H4)</f>
        <v>83</v>
      </c>
    </row>
    <row r="5" spans="1:12" x14ac:dyDescent="0.2">
      <c r="A5" s="113" t="s">
        <v>39</v>
      </c>
      <c r="B5" s="113"/>
      <c r="C5" s="113"/>
      <c r="D5" s="27">
        <f>'Cost Summary'!B15</f>
        <v>18.268404978372946</v>
      </c>
      <c r="E5" s="103">
        <v>40.5</v>
      </c>
      <c r="F5" s="103">
        <v>18</v>
      </c>
      <c r="G5" s="103">
        <v>5</v>
      </c>
      <c r="H5" s="110">
        <v>10</v>
      </c>
      <c r="I5" s="32">
        <f t="shared" ref="I5:I7" si="0">SUM(E5:G5)</f>
        <v>63.5</v>
      </c>
      <c r="J5" s="29">
        <f t="shared" ref="J5:J7" si="1">SUM(D5:H5)</f>
        <v>91.768404978372942</v>
      </c>
    </row>
    <row r="6" spans="1:12" x14ac:dyDescent="0.2">
      <c r="A6" s="113" t="s">
        <v>40</v>
      </c>
      <c r="B6" s="113"/>
      <c r="C6" s="113"/>
      <c r="D6" s="27">
        <f>'Cost Summary'!B16</f>
        <v>16.464770160826458</v>
      </c>
      <c r="E6" s="103">
        <v>36</v>
      </c>
      <c r="F6" s="103">
        <v>16</v>
      </c>
      <c r="G6" s="103">
        <v>3</v>
      </c>
      <c r="H6" s="110">
        <v>10</v>
      </c>
      <c r="I6" s="32">
        <f t="shared" si="0"/>
        <v>55</v>
      </c>
      <c r="J6" s="29">
        <f t="shared" si="1"/>
        <v>81.464770160826461</v>
      </c>
    </row>
    <row r="7" spans="1:12" x14ac:dyDescent="0.2">
      <c r="A7" s="113" t="s">
        <v>41</v>
      </c>
      <c r="B7" s="113"/>
      <c r="C7" s="113"/>
      <c r="D7" s="27">
        <f>'Cost Summary'!B17</f>
        <v>19.359905734966535</v>
      </c>
      <c r="E7" s="103">
        <v>36</v>
      </c>
      <c r="F7" s="103">
        <v>18</v>
      </c>
      <c r="G7" s="103">
        <v>5</v>
      </c>
      <c r="H7" s="110">
        <v>10</v>
      </c>
      <c r="I7" s="32">
        <f t="shared" si="0"/>
        <v>59</v>
      </c>
      <c r="J7" s="29">
        <f t="shared" si="1"/>
        <v>88.359905734966532</v>
      </c>
    </row>
  </sheetData>
  <mergeCells count="5">
    <mergeCell ref="A3:C3"/>
    <mergeCell ref="A7:C7"/>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19"/>
  <sheetViews>
    <sheetView workbookViewId="0">
      <selection activeCell="F19" sqref="F19"/>
    </sheetView>
  </sheetViews>
  <sheetFormatPr defaultRowHeight="12.75" x14ac:dyDescent="0.2"/>
  <cols>
    <col min="1" max="1" width="33.5703125" style="7" customWidth="1"/>
    <col min="2" max="2" width="19.7109375" style="7" customWidth="1"/>
    <col min="3" max="3" width="20.85546875" style="7" customWidth="1"/>
    <col min="4" max="4" width="20.28515625" style="7" customWidth="1"/>
    <col min="5" max="6" width="22.85546875" style="7" customWidth="1"/>
    <col min="7" max="7" width="18.140625" style="7" customWidth="1"/>
    <col min="8" max="8" width="20.28515625" style="7" customWidth="1"/>
    <col min="9" max="9" width="9.140625" style="7"/>
    <col min="10" max="10" width="27.85546875" style="7" customWidth="1"/>
    <col min="11" max="11" width="14" style="7" bestFit="1" customWidth="1"/>
    <col min="12" max="12" width="15" style="7" bestFit="1" customWidth="1"/>
    <col min="13" max="13" width="18.42578125" style="7" bestFit="1" customWidth="1"/>
    <col min="14" max="14" width="24.5703125" style="7" customWidth="1"/>
    <col min="15" max="15" width="19.28515625" style="7" customWidth="1"/>
    <col min="16" max="16384" width="9.140625" style="7"/>
  </cols>
  <sheetData>
    <row r="1" spans="1:13" ht="34.5" customHeight="1" thickBot="1" x14ac:dyDescent="0.25">
      <c r="A1" s="114"/>
      <c r="B1" s="40"/>
      <c r="C1" s="41" t="s">
        <v>18</v>
      </c>
      <c r="D1" s="116" t="s">
        <v>19</v>
      </c>
      <c r="E1" s="117"/>
      <c r="F1" s="42"/>
      <c r="G1" s="43"/>
      <c r="H1" s="44" t="s">
        <v>20</v>
      </c>
    </row>
    <row r="2" spans="1:13" ht="39" customHeight="1" thickBot="1" x14ac:dyDescent="0.25">
      <c r="A2" s="115"/>
      <c r="B2" s="45" t="s">
        <v>21</v>
      </c>
      <c r="C2" s="46" t="s">
        <v>22</v>
      </c>
      <c r="D2" s="47" t="s">
        <v>23</v>
      </c>
      <c r="E2" s="48" t="s">
        <v>24</v>
      </c>
      <c r="F2" s="49" t="s">
        <v>46</v>
      </c>
      <c r="G2" s="50" t="s">
        <v>25</v>
      </c>
      <c r="H2" s="51" t="s">
        <v>26</v>
      </c>
      <c r="J2" s="52" t="s">
        <v>27</v>
      </c>
    </row>
    <row r="3" spans="1:13" ht="15" x14ac:dyDescent="0.2">
      <c r="A3" s="53" t="s">
        <v>38</v>
      </c>
      <c r="B3" s="54">
        <f>J3*D3</f>
        <v>463611.56097560981</v>
      </c>
      <c r="C3" s="55">
        <v>70000</v>
      </c>
      <c r="D3" s="56">
        <v>2.5000000000000001E-2</v>
      </c>
      <c r="E3" s="55">
        <v>78546</v>
      </c>
      <c r="F3" s="55">
        <f>E3*F8</f>
        <v>2434926</v>
      </c>
      <c r="G3" s="57">
        <v>487000</v>
      </c>
      <c r="H3" s="58">
        <f>B3+C3+F3+G3</f>
        <v>3455537.5609756098</v>
      </c>
      <c r="J3" s="59">
        <f>(C8-(F3+G3)-C3)/(D3+1)</f>
        <v>18544462.439024393</v>
      </c>
      <c r="K3" s="60"/>
      <c r="L3" s="60"/>
      <c r="M3" s="60"/>
    </row>
    <row r="4" spans="1:13" ht="15" x14ac:dyDescent="0.2">
      <c r="A4" s="53" t="s">
        <v>39</v>
      </c>
      <c r="B4" s="54">
        <f>J4*D4</f>
        <v>912264.14285714296</v>
      </c>
      <c r="C4" s="61">
        <v>210000</v>
      </c>
      <c r="D4" s="62">
        <v>0.05</v>
      </c>
      <c r="E4" s="61">
        <v>73563</v>
      </c>
      <c r="F4" s="55">
        <f>E4*F8</f>
        <v>2280453</v>
      </c>
      <c r="G4" s="63">
        <v>352000</v>
      </c>
      <c r="H4" s="58">
        <f t="shared" ref="H4:H5" si="0">B4+C4+F4+G4</f>
        <v>3754717.1428571427</v>
      </c>
      <c r="J4" s="64">
        <f>(C8-(F4+G4)-C4)/(D4+1)</f>
        <v>18245282.857142858</v>
      </c>
      <c r="K4" s="60"/>
      <c r="L4" s="60"/>
      <c r="M4" s="60"/>
    </row>
    <row r="5" spans="1:13" ht="15" x14ac:dyDescent="0.2">
      <c r="A5" s="53" t="s">
        <v>40</v>
      </c>
      <c r="B5" s="54">
        <f>J5*D5</f>
        <v>640231.5357729072</v>
      </c>
      <c r="C5" s="61">
        <v>120000</v>
      </c>
      <c r="D5" s="62">
        <v>3.5700000000000003E-2</v>
      </c>
      <c r="E5" s="61">
        <v>94969</v>
      </c>
      <c r="F5" s="55">
        <f>E5*F8</f>
        <v>2944039</v>
      </c>
      <c r="G5" s="63">
        <v>362073</v>
      </c>
      <c r="H5" s="58">
        <f t="shared" si="0"/>
        <v>4066343.5357729071</v>
      </c>
      <c r="J5" s="64">
        <f>(C8-(F5+G5)-C5)/(D5+1)</f>
        <v>17933656.464227092</v>
      </c>
      <c r="K5" s="60"/>
      <c r="L5" s="60"/>
      <c r="M5" s="60"/>
    </row>
    <row r="6" spans="1:13" ht="15" x14ac:dyDescent="0.2">
      <c r="A6" s="96" t="s">
        <v>41</v>
      </c>
      <c r="B6" s="54">
        <f>J6*D6</f>
        <v>724451.04974502081</v>
      </c>
      <c r="C6" s="61">
        <v>95000</v>
      </c>
      <c r="D6" s="62">
        <v>3.9300000000000002E-2</v>
      </c>
      <c r="E6" s="61">
        <v>78880</v>
      </c>
      <c r="F6" s="55">
        <f>E6*F8</f>
        <v>2445280</v>
      </c>
      <c r="G6" s="63">
        <v>301400</v>
      </c>
      <c r="H6" s="58">
        <f t="shared" ref="H6" si="1">B6+C6+F6+G6</f>
        <v>3566131.0497450209</v>
      </c>
      <c r="J6" s="59">
        <f>(C8-(F6+G6)-C6)/(D6+1)</f>
        <v>18433868.95025498</v>
      </c>
      <c r="K6" s="60"/>
      <c r="L6" s="60"/>
      <c r="M6" s="60"/>
    </row>
    <row r="7" spans="1:13" ht="13.5" thickBot="1" x14ac:dyDescent="0.25">
      <c r="A7" s="65"/>
      <c r="B7" s="65"/>
      <c r="C7" s="66"/>
      <c r="D7" s="66"/>
      <c r="E7" s="66"/>
      <c r="F7" s="66"/>
      <c r="G7" s="66"/>
      <c r="H7" s="66"/>
    </row>
    <row r="8" spans="1:13" ht="15.75" thickBot="1" x14ac:dyDescent="0.25">
      <c r="A8" s="65"/>
      <c r="B8" s="67" t="s">
        <v>28</v>
      </c>
      <c r="C8" s="68">
        <v>22000000</v>
      </c>
      <c r="E8" s="69" t="s">
        <v>29</v>
      </c>
      <c r="F8" s="7">
        <v>31</v>
      </c>
      <c r="G8" s="69" t="s">
        <v>30</v>
      </c>
      <c r="H8" s="70">
        <f>MIN(H3:H6)</f>
        <v>3455537.5609756098</v>
      </c>
    </row>
    <row r="9" spans="1:13" x14ac:dyDescent="0.2">
      <c r="B9" s="71"/>
    </row>
    <row r="10" spans="1:13" x14ac:dyDescent="0.2">
      <c r="A10" s="65"/>
      <c r="B10" s="72"/>
      <c r="C10" s="72"/>
      <c r="D10" s="65"/>
      <c r="E10" s="65"/>
      <c r="F10" s="65"/>
      <c r="G10" s="65"/>
    </row>
    <row r="11" spans="1:13" ht="15.75" thickBot="1" x14ac:dyDescent="0.3">
      <c r="A11" s="73" t="s">
        <v>31</v>
      </c>
      <c r="B11" s="73" t="s">
        <v>32</v>
      </c>
      <c r="C11" s="73"/>
      <c r="D11" s="73"/>
      <c r="E11" s="73"/>
      <c r="F11" s="73"/>
      <c r="G11" s="73"/>
      <c r="H11" s="73"/>
    </row>
    <row r="12" spans="1:13" ht="21" thickBot="1" x14ac:dyDescent="0.25">
      <c r="A12" s="118" t="s">
        <v>33</v>
      </c>
      <c r="B12" s="119"/>
      <c r="C12" s="119"/>
      <c r="D12" s="119"/>
      <c r="E12" s="120"/>
      <c r="F12" s="74"/>
      <c r="G12" s="65"/>
      <c r="H12" s="75"/>
      <c r="I12" s="75"/>
      <c r="J12" s="75"/>
      <c r="K12" s="76"/>
      <c r="M12" s="75"/>
    </row>
    <row r="13" spans="1:13" ht="13.5" thickBot="1" x14ac:dyDescent="0.25">
      <c r="A13" s="77"/>
      <c r="B13" s="78" t="s">
        <v>15</v>
      </c>
      <c r="C13" s="79" t="s">
        <v>13</v>
      </c>
      <c r="D13" s="80" t="s">
        <v>34</v>
      </c>
      <c r="E13" s="80" t="s">
        <v>35</v>
      </c>
      <c r="F13" s="81"/>
      <c r="G13" s="82"/>
      <c r="H13" s="83"/>
      <c r="I13" s="76"/>
      <c r="J13" s="76"/>
      <c r="K13" s="76"/>
      <c r="L13" s="83"/>
      <c r="M13" s="76"/>
    </row>
    <row r="14" spans="1:13" ht="15" x14ac:dyDescent="0.2">
      <c r="A14" s="84" t="str">
        <f>A3</f>
        <v>BE&amp;K</v>
      </c>
      <c r="B14" s="85">
        <f>((1-(H3-$H$8)/$H$8)*20)</f>
        <v>20</v>
      </c>
      <c r="C14" s="86">
        <f>RANK(B14,$B$14:$B$17,0)</f>
        <v>1</v>
      </c>
      <c r="D14" s="87">
        <f>$H$8-H3</f>
        <v>0</v>
      </c>
      <c r="E14" s="88">
        <f>(-D14/$H$8)</f>
        <v>0</v>
      </c>
      <c r="F14" s="89"/>
      <c r="G14" s="90"/>
      <c r="H14" s="76"/>
      <c r="I14" s="75"/>
      <c r="J14" s="75"/>
      <c r="K14" s="75"/>
      <c r="L14" s="83"/>
      <c r="M14" s="75"/>
    </row>
    <row r="15" spans="1:13" ht="15" x14ac:dyDescent="0.2">
      <c r="A15" s="84" t="str">
        <f t="shared" ref="A15:A16" si="2">A4</f>
        <v>DPR</v>
      </c>
      <c r="B15" s="85">
        <f t="shared" ref="B15:B17" si="3">((1-(H4-$H$8)/$H$8)*20)</f>
        <v>18.268404978372946</v>
      </c>
      <c r="C15" s="86">
        <f t="shared" ref="C15:C17" si="4">RANK(B15,$B$14:$B$17,0)</f>
        <v>3</v>
      </c>
      <c r="D15" s="87">
        <f>$H$8-H4</f>
        <v>-299179.58188153291</v>
      </c>
      <c r="E15" s="88">
        <f>(-D15/$H$8)</f>
        <v>8.6579751081352699E-2</v>
      </c>
      <c r="F15" s="89"/>
      <c r="G15" s="90"/>
      <c r="H15" s="76"/>
      <c r="I15" s="75"/>
      <c r="J15" s="75"/>
      <c r="K15" s="75"/>
      <c r="L15" s="83"/>
      <c r="M15" s="75"/>
    </row>
    <row r="16" spans="1:13" ht="15" x14ac:dyDescent="0.2">
      <c r="A16" s="84" t="str">
        <f t="shared" si="2"/>
        <v>Manhattan</v>
      </c>
      <c r="B16" s="85">
        <f t="shared" si="3"/>
        <v>16.464770160826458</v>
      </c>
      <c r="C16" s="86">
        <f t="shared" si="4"/>
        <v>4</v>
      </c>
      <c r="D16" s="87">
        <f>$H$8-H5</f>
        <v>-610805.97479729727</v>
      </c>
      <c r="E16" s="88">
        <f>(-D16/$H$8)</f>
        <v>0.17676149195867719</v>
      </c>
      <c r="F16" s="89"/>
      <c r="G16" s="91" t="s">
        <v>20</v>
      </c>
      <c r="H16" s="76"/>
      <c r="I16" s="75"/>
      <c r="J16" s="75"/>
      <c r="K16" s="75"/>
      <c r="L16" s="83"/>
      <c r="M16" s="75"/>
    </row>
    <row r="17" spans="1:13" ht="15" x14ac:dyDescent="0.2">
      <c r="A17" s="84" t="str">
        <f>A6</f>
        <v>Turner</v>
      </c>
      <c r="B17" s="85">
        <f t="shared" si="3"/>
        <v>19.359905734966535</v>
      </c>
      <c r="C17" s="86">
        <f t="shared" si="4"/>
        <v>2</v>
      </c>
      <c r="D17" s="87">
        <f>$H$8-H6</f>
        <v>-110593.48876941111</v>
      </c>
      <c r="E17" s="88">
        <f>(-D17/$H$8)</f>
        <v>3.2004713251673353E-2</v>
      </c>
      <c r="H17" s="75"/>
      <c r="I17" s="75"/>
      <c r="J17" s="75"/>
      <c r="K17" s="75"/>
      <c r="L17" s="75"/>
      <c r="M17" s="75"/>
    </row>
    <row r="18" spans="1:13" ht="13.5" thickBot="1" x14ac:dyDescent="0.25">
      <c r="H18" s="75"/>
      <c r="I18" s="75"/>
      <c r="J18" s="75"/>
      <c r="K18" s="75"/>
      <c r="L18" s="75"/>
      <c r="M18" s="75"/>
    </row>
    <row r="19" spans="1:13" ht="135.75" customHeight="1" thickBot="1" x14ac:dyDescent="0.25">
      <c r="F19" s="92" t="s">
        <v>45</v>
      </c>
      <c r="H19" s="93"/>
      <c r="I19" s="75"/>
      <c r="J19" s="94"/>
      <c r="K19" s="94"/>
      <c r="L19" s="94"/>
      <c r="M19" s="94"/>
    </row>
  </sheetData>
  <mergeCells count="3">
    <mergeCell ref="A1:A2"/>
    <mergeCell ref="D1:E1"/>
    <mergeCell ref="A12:E12"/>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7"/>
  <sheetViews>
    <sheetView workbookViewId="0">
      <selection activeCell="A3" sqref="A3:J3"/>
    </sheetView>
  </sheetViews>
  <sheetFormatPr defaultRowHeight="15" x14ac:dyDescent="0.2"/>
  <cols>
    <col min="1" max="1" width="33" style="13" customWidth="1"/>
    <col min="2" max="3" width="6.42578125" style="13" bestFit="1" customWidth="1"/>
    <col min="4" max="8" width="7.7109375" style="13" customWidth="1"/>
    <col min="9" max="9" width="8.85546875" style="13" customWidth="1"/>
    <col min="10" max="10" width="7.5703125" style="13" customWidth="1"/>
    <col min="11" max="15" width="7" style="13" bestFit="1" customWidth="1"/>
    <col min="16" max="17" width="7" style="13" customWidth="1"/>
    <col min="18" max="18" width="9.140625" style="13"/>
    <col min="19" max="19" width="8.28515625" style="13" customWidth="1"/>
    <col min="20" max="24" width="4.140625" style="13" bestFit="1" customWidth="1"/>
    <col min="25" max="26" width="4.140625" style="13" customWidth="1"/>
    <col min="27" max="27" width="7.140625" style="13" bestFit="1" customWidth="1"/>
    <col min="28" max="16384" width="9.140625" style="13"/>
  </cols>
  <sheetData>
    <row r="1" spans="1:28" ht="15.75" x14ac:dyDescent="0.25">
      <c r="A1" s="10" t="s">
        <v>11</v>
      </c>
      <c r="B1" s="11"/>
      <c r="C1" s="10"/>
      <c r="D1" s="10"/>
      <c r="E1" s="10"/>
      <c r="F1" s="10"/>
      <c r="G1" s="10"/>
      <c r="H1" s="10"/>
      <c r="I1" s="10"/>
      <c r="J1" s="10"/>
      <c r="K1" s="12"/>
      <c r="L1" s="12"/>
    </row>
    <row r="2" spans="1:28" ht="6" customHeight="1" x14ac:dyDescent="0.25">
      <c r="A2" s="10"/>
      <c r="B2" s="11"/>
      <c r="C2" s="10"/>
      <c r="D2" s="10"/>
      <c r="E2" s="10"/>
      <c r="F2" s="10"/>
      <c r="G2" s="10"/>
      <c r="H2" s="10"/>
      <c r="I2" s="10"/>
      <c r="J2" s="10"/>
      <c r="K2" s="12"/>
      <c r="L2" s="12"/>
    </row>
    <row r="3" spans="1:28" ht="15.75" x14ac:dyDescent="0.25">
      <c r="A3" s="121" t="s">
        <v>37</v>
      </c>
      <c r="B3" s="121"/>
      <c r="C3" s="121"/>
      <c r="D3" s="121"/>
      <c r="E3" s="121"/>
      <c r="F3" s="121"/>
      <c r="G3" s="121"/>
      <c r="H3" s="121"/>
      <c r="I3" s="121"/>
      <c r="J3" s="121"/>
      <c r="K3" s="12"/>
      <c r="L3" s="12"/>
    </row>
    <row r="4" spans="1:28" x14ac:dyDescent="0.2">
      <c r="A4" s="11"/>
      <c r="B4" s="11"/>
      <c r="C4" s="11"/>
      <c r="D4" s="11"/>
      <c r="E4" s="11"/>
      <c r="F4" s="11"/>
      <c r="G4" s="11"/>
      <c r="H4" s="11"/>
      <c r="I4" s="14"/>
      <c r="J4" s="14"/>
      <c r="K4" s="15"/>
      <c r="L4" s="15"/>
    </row>
    <row r="5" spans="1:28" ht="15.75" x14ac:dyDescent="0.25">
      <c r="F5" s="33"/>
      <c r="G5" s="33"/>
      <c r="H5" s="33"/>
      <c r="I5" s="31" t="s">
        <v>16</v>
      </c>
      <c r="J5" s="16"/>
      <c r="K5" s="16"/>
      <c r="L5" s="16"/>
      <c r="M5" s="16"/>
      <c r="N5" s="16"/>
      <c r="O5" s="16"/>
      <c r="P5" s="16"/>
      <c r="Q5" s="16"/>
      <c r="R5" s="31" t="s">
        <v>36</v>
      </c>
      <c r="S5" s="31"/>
      <c r="T5" s="16"/>
      <c r="AA5" s="122" t="s">
        <v>13</v>
      </c>
      <c r="AB5" s="122"/>
    </row>
    <row r="6" spans="1:28" s="19" customFormat="1" ht="135" customHeight="1" x14ac:dyDescent="0.2">
      <c r="A6" s="17"/>
      <c r="B6" s="18" t="s">
        <v>1</v>
      </c>
      <c r="C6" s="18" t="s">
        <v>2</v>
      </c>
      <c r="D6" s="18" t="s">
        <v>3</v>
      </c>
      <c r="E6" s="18" t="s">
        <v>4</v>
      </c>
      <c r="F6" s="18" t="s">
        <v>5</v>
      </c>
      <c r="G6" s="18" t="s">
        <v>42</v>
      </c>
      <c r="H6" s="18" t="s">
        <v>43</v>
      </c>
      <c r="I6" s="37" t="s">
        <v>14</v>
      </c>
      <c r="K6" s="18" t="s">
        <v>1</v>
      </c>
      <c r="L6" s="18" t="s">
        <v>2</v>
      </c>
      <c r="M6" s="18" t="s">
        <v>3</v>
      </c>
      <c r="N6" s="18" t="s">
        <v>4</v>
      </c>
      <c r="O6" s="18" t="s">
        <v>5</v>
      </c>
      <c r="P6" s="18" t="s">
        <v>42</v>
      </c>
      <c r="Q6" s="18" t="s">
        <v>43</v>
      </c>
      <c r="R6" s="37" t="s">
        <v>14</v>
      </c>
      <c r="S6" s="13"/>
      <c r="T6" s="18" t="str">
        <f t="shared" ref="T6:Z6" si="0">K6</f>
        <v>Evaluator 1</v>
      </c>
      <c r="U6" s="18" t="str">
        <f t="shared" si="0"/>
        <v>Evaluator 2</v>
      </c>
      <c r="V6" s="18" t="str">
        <f t="shared" si="0"/>
        <v>Evaluator 3</v>
      </c>
      <c r="W6" s="18" t="str">
        <f t="shared" si="0"/>
        <v>Evaluator 4</v>
      </c>
      <c r="X6" s="18" t="str">
        <f t="shared" si="0"/>
        <v>Evaluator 5</v>
      </c>
      <c r="Y6" s="18" t="str">
        <f t="shared" si="0"/>
        <v>Evaluator 6</v>
      </c>
      <c r="Z6" s="18" t="str">
        <f t="shared" si="0"/>
        <v>Evaluator 7</v>
      </c>
      <c r="AA6" s="37" t="s">
        <v>17</v>
      </c>
      <c r="AB6" s="28" t="s">
        <v>12</v>
      </c>
    </row>
    <row r="7" spans="1:28" ht="16.5" customHeight="1" x14ac:dyDescent="0.2">
      <c r="A7" s="22" t="str">
        <f>'1'!A4:C4</f>
        <v>BE&amp;K</v>
      </c>
      <c r="B7" s="34">
        <f>'1'!I4</f>
        <v>63.699999999999996</v>
      </c>
      <c r="C7" s="34">
        <f>'2'!I4</f>
        <v>49</v>
      </c>
      <c r="D7" s="34">
        <f>'3'!I4</f>
        <v>41</v>
      </c>
      <c r="E7" s="34">
        <f>'4'!I4</f>
        <v>42</v>
      </c>
      <c r="F7" s="34">
        <f>'5'!I4</f>
        <v>56</v>
      </c>
      <c r="G7" s="95">
        <f>'6'!I4</f>
        <v>54.199999999999996</v>
      </c>
      <c r="H7" s="95">
        <f>'7'!I4</f>
        <v>53</v>
      </c>
      <c r="I7" s="38">
        <f>AVERAGE(B7:H7)</f>
        <v>51.271428571428565</v>
      </c>
      <c r="J7" s="34"/>
      <c r="K7" s="20">
        <f>'1'!J4</f>
        <v>93.699999999999989</v>
      </c>
      <c r="L7" s="20">
        <f>'2'!J4</f>
        <v>79</v>
      </c>
      <c r="M7" s="20">
        <f>'3'!J4</f>
        <v>71</v>
      </c>
      <c r="N7" s="20">
        <f>'4'!J4</f>
        <v>72</v>
      </c>
      <c r="O7" s="20">
        <f>'5'!J4</f>
        <v>86</v>
      </c>
      <c r="P7" s="20">
        <f>'6'!J4</f>
        <v>84.199999999999989</v>
      </c>
      <c r="Q7" s="20">
        <f>'7'!J4</f>
        <v>83</v>
      </c>
      <c r="R7" s="38">
        <f>AVERAGE(K7:Q7)</f>
        <v>81.271428571428572</v>
      </c>
      <c r="S7" s="34"/>
      <c r="T7" s="21">
        <f>RANK(K7,$K$7:$K$10,0)</f>
        <v>2</v>
      </c>
      <c r="U7" s="21">
        <f>RANK(L7,$L$7:$L$10,0)</f>
        <v>4</v>
      </c>
      <c r="V7" s="21">
        <f>RANK(M7,$M$7:$M$10,0)</f>
        <v>4</v>
      </c>
      <c r="W7" s="21">
        <f>RANK(N7,$N$7:$N$10,0)</f>
        <v>4</v>
      </c>
      <c r="X7" s="21">
        <f>RANK(O7,$O$7:$O$10,0)</f>
        <v>3</v>
      </c>
      <c r="Y7" s="21">
        <f>RANK(P7,$P$7:$P$10,0)</f>
        <v>3</v>
      </c>
      <c r="Z7" s="21">
        <f>RANK(Q7,$Q$7:$Q$10,0)</f>
        <v>3</v>
      </c>
      <c r="AA7" s="39">
        <f>AVERAGE(T7:Z7)</f>
        <v>3.2857142857142856</v>
      </c>
      <c r="AB7" s="24">
        <f>RANK(AA7,$AA$7:$AA$10,1)</f>
        <v>3</v>
      </c>
    </row>
    <row r="8" spans="1:28" ht="16.5" customHeight="1" x14ac:dyDescent="0.2">
      <c r="A8" s="22" t="str">
        <f>'1'!A5:C5</f>
        <v>DPR</v>
      </c>
      <c r="B8" s="35">
        <f>'1'!I5</f>
        <v>62.5</v>
      </c>
      <c r="C8" s="34">
        <f>'2'!I5</f>
        <v>70</v>
      </c>
      <c r="D8" s="34">
        <f>'3'!I5</f>
        <v>50.8</v>
      </c>
      <c r="E8" s="34">
        <f>'4'!I5</f>
        <v>63</v>
      </c>
      <c r="F8" s="34">
        <f>'5'!I5</f>
        <v>64.2</v>
      </c>
      <c r="G8" s="95">
        <f>'6'!I5</f>
        <v>58.300000000000004</v>
      </c>
      <c r="H8" s="95">
        <f>'7'!I5</f>
        <v>63.5</v>
      </c>
      <c r="I8" s="38">
        <f t="shared" ref="I8:I10" si="1">AVERAGE(B8:H8)</f>
        <v>61.75714285714286</v>
      </c>
      <c r="J8" s="35"/>
      <c r="K8" s="20">
        <f>'1'!J5</f>
        <v>90.768404978372942</v>
      </c>
      <c r="L8" s="20">
        <f>'2'!J5</f>
        <v>98.268404978372942</v>
      </c>
      <c r="M8" s="20">
        <f>'3'!J5</f>
        <v>79.068404978372953</v>
      </c>
      <c r="N8" s="20">
        <f>'4'!J5</f>
        <v>91.268404978372942</v>
      </c>
      <c r="O8" s="20">
        <f>'5'!J5</f>
        <v>92.468404978372945</v>
      </c>
      <c r="P8" s="20">
        <f>'6'!J5</f>
        <v>86.568404978372953</v>
      </c>
      <c r="Q8" s="20">
        <f>'7'!J5</f>
        <v>91.768404978372942</v>
      </c>
      <c r="R8" s="38">
        <f t="shared" ref="R8:R10" si="2">AVERAGE(K8:Q8)</f>
        <v>90.025547835515809</v>
      </c>
      <c r="S8" s="35"/>
      <c r="T8" s="36">
        <f>RANK(K8,$K$7:$K$10,0)</f>
        <v>3</v>
      </c>
      <c r="U8" s="36">
        <f>RANK(L8,$L$7:$L$10,0)</f>
        <v>1</v>
      </c>
      <c r="V8" s="36">
        <f>RANK(M8,$M$7:$M$10,0)</f>
        <v>2</v>
      </c>
      <c r="W8" s="36">
        <f>RANK(N8,$N$7:$N$10,0)</f>
        <v>1</v>
      </c>
      <c r="X8" s="36">
        <f>RANK(O8,$O$7:$O$10,0)</f>
        <v>1</v>
      </c>
      <c r="Y8" s="21">
        <f t="shared" ref="Y8:Y10" si="3">RANK(P8,$P$7:$P$10,0)</f>
        <v>1</v>
      </c>
      <c r="Z8" s="21">
        <f>RANK(Q8,$Q$7:$Q$10,0)</f>
        <v>1</v>
      </c>
      <c r="AA8" s="39">
        <f t="shared" ref="AA8:AA10" si="4">AVERAGE(T8:Z8)</f>
        <v>1.4285714285714286</v>
      </c>
      <c r="AB8" s="24">
        <f>RANK(AA8,$AA$7:$AA$10,1)</f>
        <v>1</v>
      </c>
    </row>
    <row r="9" spans="1:28" ht="16.5" customHeight="1" x14ac:dyDescent="0.2">
      <c r="A9" s="22" t="str">
        <f>'1'!A6:C6</f>
        <v>Manhattan</v>
      </c>
      <c r="B9" s="35">
        <f>'1'!I6</f>
        <v>63.8</v>
      </c>
      <c r="C9" s="34">
        <f>'2'!I6</f>
        <v>58.5</v>
      </c>
      <c r="D9" s="34">
        <f>'3'!I6</f>
        <v>47.5</v>
      </c>
      <c r="E9" s="34">
        <f>'4'!I6</f>
        <v>56</v>
      </c>
      <c r="F9" s="34">
        <f>'5'!I6</f>
        <v>58.699999999999996</v>
      </c>
      <c r="G9" s="95">
        <f>'6'!I6</f>
        <v>55.2</v>
      </c>
      <c r="H9" s="95">
        <f>'7'!I6</f>
        <v>55</v>
      </c>
      <c r="I9" s="38">
        <f t="shared" si="1"/>
        <v>56.385714285714286</v>
      </c>
      <c r="J9" s="35"/>
      <c r="K9" s="20">
        <f>'1'!J6</f>
        <v>90.264770160826458</v>
      </c>
      <c r="L9" s="20">
        <f>'2'!J6</f>
        <v>84.964770160826461</v>
      </c>
      <c r="M9" s="20">
        <f>'3'!J6</f>
        <v>73.964770160826461</v>
      </c>
      <c r="N9" s="20">
        <f>'4'!J6</f>
        <v>82.464770160826461</v>
      </c>
      <c r="O9" s="20">
        <f>'5'!J6</f>
        <v>85.16477016082645</v>
      </c>
      <c r="P9" s="20">
        <f>'6'!J6</f>
        <v>81.664770160826464</v>
      </c>
      <c r="Q9" s="20">
        <f>'7'!J6</f>
        <v>81.464770160826461</v>
      </c>
      <c r="R9" s="38">
        <f t="shared" si="2"/>
        <v>82.850484446540733</v>
      </c>
      <c r="S9" s="35"/>
      <c r="T9" s="36">
        <f>RANK(K9,$K$7:$K$10,0)</f>
        <v>4</v>
      </c>
      <c r="U9" s="36">
        <f>RANK(L9,$L$7:$L$10,0)</f>
        <v>3</v>
      </c>
      <c r="V9" s="36">
        <f>RANK(M9,$M$7:$M$10,0)</f>
        <v>3</v>
      </c>
      <c r="W9" s="36">
        <f>RANK(N9,$N$7:$N$10,0)</f>
        <v>3</v>
      </c>
      <c r="X9" s="36">
        <f>RANK(O9,$O$7:$O$10,0)</f>
        <v>4</v>
      </c>
      <c r="Y9" s="21">
        <f t="shared" si="3"/>
        <v>4</v>
      </c>
      <c r="Z9" s="21">
        <f t="shared" ref="Z9:Z10" si="5">RANK(Q9,$Q$7:$Q$10,0)</f>
        <v>4</v>
      </c>
      <c r="AA9" s="39">
        <f t="shared" si="4"/>
        <v>3.5714285714285716</v>
      </c>
      <c r="AB9" s="24">
        <f>RANK(AA9,$AA$7:$AA$10,1)</f>
        <v>4</v>
      </c>
    </row>
    <row r="10" spans="1:28" x14ac:dyDescent="0.2">
      <c r="A10" s="22" t="str">
        <f>'1'!A7:C7</f>
        <v>Turner</v>
      </c>
      <c r="B10" s="35">
        <f>'1'!I7</f>
        <v>64.400000000000006</v>
      </c>
      <c r="C10" s="34">
        <f>'2'!I7</f>
        <v>65.5</v>
      </c>
      <c r="D10" s="34">
        <f>'3'!I7</f>
        <v>50.399999999999991</v>
      </c>
      <c r="E10" s="34">
        <f>'4'!I7</f>
        <v>54</v>
      </c>
      <c r="F10" s="34">
        <f>'5'!I7</f>
        <v>61</v>
      </c>
      <c r="G10" s="95">
        <f>'6'!I7</f>
        <v>56.3</v>
      </c>
      <c r="H10" s="95">
        <f>'7'!I7</f>
        <v>59</v>
      </c>
      <c r="I10" s="38">
        <f t="shared" si="1"/>
        <v>58.657142857142858</v>
      </c>
      <c r="J10" s="35"/>
      <c r="K10" s="20">
        <f>'1'!J7</f>
        <v>93.759905734966537</v>
      </c>
      <c r="L10" s="20">
        <f>'2'!J7</f>
        <v>94.859905734966532</v>
      </c>
      <c r="M10" s="20">
        <f>'3'!J7</f>
        <v>79.759905734966537</v>
      </c>
      <c r="N10" s="20">
        <f>'4'!J7</f>
        <v>83.359905734966532</v>
      </c>
      <c r="O10" s="20">
        <f>'5'!J7</f>
        <v>90.359905734966532</v>
      </c>
      <c r="P10" s="20">
        <f>'6'!J7</f>
        <v>85.659905734966529</v>
      </c>
      <c r="Q10" s="20">
        <f>'7'!J7</f>
        <v>88.359905734966532</v>
      </c>
      <c r="R10" s="38">
        <f t="shared" si="2"/>
        <v>88.017048592109404</v>
      </c>
      <c r="S10" s="35"/>
      <c r="T10" s="36">
        <f>RANK(K10,$K$7:$K$10,0)</f>
        <v>1</v>
      </c>
      <c r="U10" s="36">
        <f>RANK(L10,$L$7:$L$10,0)</f>
        <v>2</v>
      </c>
      <c r="V10" s="36">
        <f>RANK(M10,$M$7:$M$10,0)</f>
        <v>1</v>
      </c>
      <c r="W10" s="36">
        <f>RANK(N10,$N$7:$N$10,0)</f>
        <v>2</v>
      </c>
      <c r="X10" s="36">
        <f>RANK(O10,$O$7:$O$10,0)</f>
        <v>2</v>
      </c>
      <c r="Y10" s="21">
        <f t="shared" si="3"/>
        <v>2</v>
      </c>
      <c r="Z10" s="21">
        <f t="shared" si="5"/>
        <v>2</v>
      </c>
      <c r="AA10" s="39">
        <f t="shared" si="4"/>
        <v>1.7142857142857142</v>
      </c>
      <c r="AB10" s="24">
        <f>RANK(AA10,$AA$7:$AA$10,1)</f>
        <v>2</v>
      </c>
    </row>
    <row r="11" spans="1:28" x14ac:dyDescent="0.2">
      <c r="M11" s="30"/>
      <c r="N11" s="30"/>
      <c r="O11" s="30"/>
      <c r="P11" s="30"/>
      <c r="Q11" s="30"/>
      <c r="R11" s="30"/>
      <c r="S11" s="30"/>
    </row>
    <row r="16" spans="1:28" x14ac:dyDescent="0.2">
      <c r="A16" s="23"/>
    </row>
    <row r="17" spans="1:1" x14ac:dyDescent="0.2">
      <c r="A17" s="23"/>
    </row>
  </sheetData>
  <mergeCells count="2">
    <mergeCell ref="A3:J3"/>
    <mergeCell ref="AA5:AB5"/>
  </mergeCells>
  <pageMargins left="0.24" right="0.3" top="1" bottom="1" header="0.5" footer="0.5"/>
  <pageSetup scale="95"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Cost Summary</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 R</cp:lastModifiedBy>
  <cp:lastPrinted>2013-06-21T21:40:12Z</cp:lastPrinted>
  <dcterms:created xsi:type="dcterms:W3CDTF">2013-06-21T21:38:22Z</dcterms:created>
  <dcterms:modified xsi:type="dcterms:W3CDTF">2019-06-05T15:07:41Z</dcterms:modified>
</cp:coreProperties>
</file>