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\Contracts Reporting Department\FY2018\Open Record Evaluations\4.9.19\"/>
    </mc:Choice>
  </mc:AlternateContent>
  <bookViews>
    <workbookView xWindow="1290" yWindow="240" windowWidth="24390" windowHeight="12450" tabRatio="814" activeTab="7"/>
  </bookViews>
  <sheets>
    <sheet name="Responses" sheetId="19" r:id="rId1"/>
    <sheet name="Evaluator 1" sheetId="20" r:id="rId2"/>
    <sheet name="Evaluator 2" sheetId="21" r:id="rId3"/>
    <sheet name="Evaluator 3" sheetId="22" r:id="rId4"/>
    <sheet name="Evaluator 4" sheetId="23" r:id="rId5"/>
    <sheet name="Evaluator 5" sheetId="26" r:id="rId6"/>
    <sheet name="Cost Summary" sheetId="34" r:id="rId7"/>
    <sheet name="Summary" sheetId="28" r:id="rId8"/>
    <sheet name="Criteria" sheetId="33" r:id="rId9"/>
  </sheets>
  <externalReferences>
    <externalReference r:id="rId10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52511"/>
</workbook>
</file>

<file path=xl/calcChain.xml><?xml version="1.0" encoding="utf-8"?>
<calcChain xmlns="http://schemas.openxmlformats.org/spreadsheetml/2006/main">
  <c r="I6" i="26" l="1"/>
  <c r="I6" i="23"/>
  <c r="I6" i="22"/>
  <c r="I6" i="21"/>
  <c r="I5" i="21"/>
  <c r="I6" i="20"/>
  <c r="I5" i="20"/>
  <c r="A13" i="34" l="1"/>
  <c r="A12" i="34"/>
  <c r="J3" i="34"/>
  <c r="D12" i="34" s="1"/>
  <c r="E12" i="34" s="1"/>
  <c r="J4" i="34"/>
  <c r="B13" i="34" s="1"/>
  <c r="D13" i="34" l="1"/>
  <c r="E13" i="34" s="1"/>
  <c r="B12" i="34"/>
  <c r="C12" i="34" l="1"/>
  <c r="F5" i="26"/>
  <c r="I5" i="26" s="1"/>
  <c r="F5" i="23"/>
  <c r="I5" i="23" s="1"/>
  <c r="F5" i="22"/>
  <c r="I5" i="22" s="1"/>
  <c r="C13" i="34"/>
  <c r="C4" i="26" l="1"/>
  <c r="D4" i="26"/>
  <c r="E4" i="26"/>
  <c r="F4" i="26"/>
  <c r="G4" i="26"/>
  <c r="H4" i="26"/>
  <c r="C4" i="23"/>
  <c r="D4" i="23"/>
  <c r="E4" i="23"/>
  <c r="F4" i="23"/>
  <c r="G4" i="23"/>
  <c r="H4" i="23"/>
  <c r="C4" i="22"/>
  <c r="D4" i="22"/>
  <c r="E4" i="22"/>
  <c r="F4" i="22"/>
  <c r="G4" i="22"/>
  <c r="H4" i="22"/>
  <c r="C4" i="21"/>
  <c r="D4" i="21"/>
  <c r="E4" i="21"/>
  <c r="F4" i="21"/>
  <c r="G4" i="21"/>
  <c r="H4" i="21"/>
  <c r="B4" i="26"/>
  <c r="B4" i="23"/>
  <c r="B4" i="22"/>
  <c r="B4" i="21"/>
  <c r="H26" i="33" l="1"/>
  <c r="H25" i="33"/>
  <c r="H24" i="33"/>
  <c r="H23" i="33"/>
  <c r="H22" i="33"/>
  <c r="H21" i="33"/>
  <c r="H20" i="33"/>
  <c r="B6" i="33"/>
  <c r="A2" i="33"/>
  <c r="H27" i="33" l="1"/>
  <c r="A6" i="28"/>
  <c r="A5" i="28"/>
  <c r="A2" i="28" l="1"/>
  <c r="A2" i="26"/>
  <c r="A2" i="23"/>
  <c r="A2" i="22"/>
  <c r="A2" i="21"/>
  <c r="A2" i="20"/>
  <c r="A6" i="26"/>
  <c r="A6" i="23"/>
  <c r="A6" i="22"/>
  <c r="A5" i="22"/>
  <c r="A6" i="21"/>
  <c r="A6" i="20"/>
  <c r="A5" i="26"/>
  <c r="A5" i="23"/>
  <c r="A5" i="21"/>
  <c r="A5" i="20"/>
  <c r="F5" i="28" l="1"/>
  <c r="F6" i="28"/>
  <c r="E5" i="28" l="1"/>
  <c r="E6" i="28"/>
  <c r="D5" i="28" l="1"/>
  <c r="D6" i="28"/>
  <c r="C6" i="28"/>
  <c r="C5" i="28"/>
  <c r="B5" i="28" l="1"/>
  <c r="B6" i="28"/>
  <c r="G5" i="28" l="1"/>
  <c r="G6" i="28" l="1"/>
  <c r="H6" i="28" l="1"/>
  <c r="H5" i="28"/>
</calcChain>
</file>

<file path=xl/sharedStrings.xml><?xml version="1.0" encoding="utf-8"?>
<sst xmlns="http://schemas.openxmlformats.org/spreadsheetml/2006/main" count="86" uniqueCount="70">
  <si>
    <t xml:space="preserve">RESPONDENT SUMMARY </t>
  </si>
  <si>
    <t>Ranking</t>
  </si>
  <si>
    <t>Company/Vendor Name</t>
  </si>
  <si>
    <t>Average Score</t>
  </si>
  <si>
    <t>Company/Vendor Name:</t>
  </si>
  <si>
    <r>
      <t xml:space="preserve">Total
</t>
    </r>
    <r>
      <rPr>
        <b/>
        <sz val="8"/>
        <rFont val="Arial"/>
        <family val="2"/>
      </rPr>
      <t>(technical)</t>
    </r>
  </si>
  <si>
    <t xml:space="preserve">Total
</t>
  </si>
  <si>
    <t xml:space="preserve">Company/Vendor Name:  </t>
  </si>
  <si>
    <t>Evaluator Name:</t>
  </si>
  <si>
    <t xml:space="preserve">Please rate the vendor from 1 to 5, using the following criteria to indicate to what level you agree with the statements below, as they related to the vendor's response. </t>
  </si>
  <si>
    <t>Point Scale</t>
  </si>
  <si>
    <t>5.0  =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</si>
  <si>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</si>
  <si>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</si>
  <si>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</si>
  <si>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</si>
  <si>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=    No Response</t>
  </si>
  <si>
    <t>Evaluation Criteria</t>
  </si>
  <si>
    <t>Points</t>
  </si>
  <si>
    <t>Weight</t>
  </si>
  <si>
    <t>Score</t>
  </si>
  <si>
    <t>*Total =</t>
  </si>
  <si>
    <t>Special Instructions for Evaluators:</t>
  </si>
  <si>
    <t>J.T. Vaughn Construction</t>
  </si>
  <si>
    <t>RESPONDENT EVALUATION MATRIX</t>
  </si>
  <si>
    <t>Bartlett Cocke General Contractors</t>
  </si>
  <si>
    <t>RFQ 730-18025.RFP730-18066 (Shortlist) CMAR Energy Research Bldg 11 Engineering Lab Renovation</t>
  </si>
  <si>
    <t>Prepared by:  Tim Henry 6/9/18</t>
  </si>
  <si>
    <t>Checked by:  Jack Tenner 6/9/18</t>
  </si>
  <si>
    <t>ONE &amp; THREE:  Respondent’s Pre-Construction Phase Services, Project Execution Plan, and Estimating and Cost Control Measures (Sections 4.3 &amp; 4.5)</t>
  </si>
  <si>
    <t>TWO &amp; FOUR:  Respondent’s Construction Phase Services and Project Execution Plan, and Project Planning and Scheduling (Sections 4.4 &amp; 4.6)</t>
  </si>
  <si>
    <t>FIVE &amp; SIX:  Respondent’s Safety Management and Warranty and Service Support Programs (Sections 4.7 &amp; 4.8)</t>
  </si>
  <si>
    <t>SEVEN:  Respondent’s Quality Control and Commissioning Program (Section 4.9)</t>
  </si>
  <si>
    <t>EIGHT:  Respondent’s Cost and Delivery Proposal (Section 4.10)</t>
  </si>
  <si>
    <t>NINE:  Respondent’s Past University of Houston Project Experience (Section 4.11)</t>
  </si>
  <si>
    <t>TEN:  Respondent’s Past HUB/MBE/WBE Goal Attainment and Quality of Procedures for UHS HUB Goal Attainment on this Project (Section 4.12)</t>
  </si>
  <si>
    <t>*HUB GOAL WAS ADDED IN ERROR THEREFORE WILL NOT BE COUNTED/SCORED.</t>
  </si>
  <si>
    <t>*Note:  Total should be equal to 90 if received 5-point per criterion.</t>
  </si>
  <si>
    <t>Criterion 1 &amp; 3</t>
  </si>
  <si>
    <t>Criterion 2 &amp; 4</t>
  </si>
  <si>
    <t>Criterion 5 &amp; 6</t>
  </si>
  <si>
    <t>Criterion 7</t>
  </si>
  <si>
    <t>Criterion 8</t>
  </si>
  <si>
    <t>Criterion 9</t>
  </si>
  <si>
    <t>Criterion 10</t>
  </si>
  <si>
    <t>Team</t>
  </si>
  <si>
    <t>Pre-Construction Phase</t>
  </si>
  <si>
    <t>Construction Phase</t>
  </si>
  <si>
    <t>Gen. Conditions Amt</t>
  </si>
  <si>
    <t xml:space="preserve"> </t>
  </si>
  <si>
    <t>Fee</t>
  </si>
  <si>
    <t>Fee Percentage</t>
  </si>
  <si>
    <t>Fee Amt.</t>
  </si>
  <si>
    <t>Gen. Conditions %</t>
  </si>
  <si>
    <t>Sum of Feees &amp; Gen. Cond.</t>
  </si>
  <si>
    <t>Const. Duration (mo)</t>
  </si>
  <si>
    <t>CCL</t>
  </si>
  <si>
    <t>Formula =</t>
  </si>
  <si>
    <t>((1-(Vendor Amount - Lowest Vendor Amount)/Lowest Vendor Amount)*High Score)</t>
  </si>
  <si>
    <t>SCORING SUMMARY</t>
  </si>
  <si>
    <t>Bidders</t>
  </si>
  <si>
    <t>Rank</t>
  </si>
  <si>
    <t>Delta to Low Bid</t>
  </si>
  <si>
    <t>Delta % to Low Bid</t>
  </si>
  <si>
    <t>*HUB GOAL WAS ADDED IN ERROR FOR THIS PROJECT THEREFORE WILL NOT BE COUNTED/SCORED. Total should be equal to 90 if received 5-point per criterion.</t>
  </si>
  <si>
    <t>Evaluator 1</t>
  </si>
  <si>
    <t>Evaluator 2</t>
  </si>
  <si>
    <t>Evaluator 3</t>
  </si>
  <si>
    <t>Evaluator 4</t>
  </si>
  <si>
    <t>Evaluator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</si>
</sst>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_);_(@_)"/>
    <numFmt numFmtId="165" formatCode="0.0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rgb="FFFF000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2"/>
      <color rgb="FF00B0F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indexed="12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u/>
      <sz val="12"/>
      <name val="Arial"/>
      <family val="2"/>
    </font>
    <font>
      <b/>
      <sz val="12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0">
    <xf numFmtId="0" fontId="0" fillId="0" borderId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3" borderId="0" applyNumberFormat="0" applyBorder="0" applyAlignment="0" applyProtection="0"/>
    <xf numFmtId="0" fontId="9" fillId="7" borderId="0" applyNumberFormat="0" applyBorder="0" applyAlignment="0" applyProtection="0"/>
    <xf numFmtId="0" fontId="10" fillId="24" borderId="7" applyNumberFormat="0" applyAlignment="0" applyProtection="0"/>
    <xf numFmtId="0" fontId="11" fillId="25" borderId="8" applyNumberFormat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7" fillId="11" borderId="7" applyNumberFormat="0" applyAlignment="0" applyProtection="0"/>
    <xf numFmtId="0" fontId="18" fillId="0" borderId="12" applyNumberFormat="0" applyFill="0" applyAlignment="0" applyProtection="0"/>
    <xf numFmtId="0" fontId="19" fillId="26" borderId="0" applyNumberFormat="0" applyBorder="0" applyAlignment="0" applyProtection="0"/>
    <xf numFmtId="0" fontId="6" fillId="27" borderId="13" applyNumberFormat="0" applyFont="0" applyAlignment="0" applyProtection="0"/>
    <xf numFmtId="0" fontId="20" fillId="24" borderId="14" applyNumberFormat="0" applyAlignment="0" applyProtection="0"/>
    <xf numFmtId="0" fontId="21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6" fillId="27" borderId="13" applyNumberFormat="0" applyFont="0" applyAlignment="0" applyProtection="0"/>
    <xf numFmtId="44" fontId="6" fillId="0" borderId="0" applyFont="0" applyFill="0" applyBorder="0" applyAlignment="0" applyProtection="0"/>
    <xf numFmtId="0" fontId="5" fillId="27" borderId="13" applyNumberFormat="0" applyFont="0" applyAlignment="0" applyProtection="0"/>
    <xf numFmtId="0" fontId="6" fillId="0" borderId="0"/>
    <xf numFmtId="0" fontId="5" fillId="27" borderId="13" applyNumberFormat="0" applyFont="0" applyAlignment="0" applyProtection="0"/>
    <xf numFmtId="0" fontId="5" fillId="27" borderId="1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146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0" borderId="0" xfId="0" applyFont="1" applyFill="1"/>
    <xf numFmtId="2" fontId="3" fillId="0" borderId="6" xfId="0" applyNumberFormat="1" applyFont="1" applyBorder="1"/>
    <xf numFmtId="0" fontId="0" fillId="0" borderId="0" xfId="0"/>
    <xf numFmtId="0" fontId="3" fillId="0" borderId="16" xfId="0" applyFont="1" applyBorder="1"/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textRotation="90"/>
    </xf>
    <xf numFmtId="0" fontId="4" fillId="0" borderId="0" xfId="0" applyFont="1" applyAlignment="1">
      <alignment horizontal="center" vertical="center"/>
    </xf>
    <xf numFmtId="0" fontId="4" fillId="5" borderId="20" xfId="0" applyFont="1" applyFill="1" applyBorder="1" applyAlignment="1">
      <alignment horizontal="center" vertical="center" textRotation="90"/>
    </xf>
    <xf numFmtId="0" fontId="4" fillId="0" borderId="20" xfId="0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3" fillId="0" borderId="16" xfId="0" applyFont="1" applyBorder="1"/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textRotation="90"/>
    </xf>
    <xf numFmtId="0" fontId="3" fillId="0" borderId="3" xfId="0" applyFont="1" applyFill="1" applyBorder="1" applyAlignment="1">
      <alignment horizontal="center"/>
    </xf>
    <xf numFmtId="0" fontId="3" fillId="0" borderId="0" xfId="0" applyFont="1" applyBorder="1"/>
    <xf numFmtId="0" fontId="24" fillId="0" borderId="0" xfId="0" applyFont="1"/>
    <xf numFmtId="0" fontId="4" fillId="0" borderId="19" xfId="0" applyFont="1" applyBorder="1" applyAlignment="1">
      <alignment horizontal="center" vertical="center" wrapText="1"/>
    </xf>
    <xf numFmtId="0" fontId="3" fillId="0" borderId="5" xfId="0" applyFont="1" applyBorder="1"/>
    <xf numFmtId="0" fontId="27" fillId="0" borderId="0" xfId="0" applyFont="1" applyFill="1"/>
    <xf numFmtId="0" fontId="26" fillId="0" borderId="0" xfId="0" applyFont="1"/>
    <xf numFmtId="0" fontId="29" fillId="0" borderId="0" xfId="0" applyFont="1"/>
    <xf numFmtId="0" fontId="30" fillId="0" borderId="18" xfId="0" applyFont="1" applyBorder="1" applyAlignment="1">
      <alignment horizontal="center" vertical="center" textRotation="90"/>
    </xf>
    <xf numFmtId="2" fontId="31" fillId="0" borderId="5" xfId="0" applyNumberFormat="1" applyFont="1" applyBorder="1"/>
    <xf numFmtId="0" fontId="28" fillId="0" borderId="0" xfId="0" applyFont="1" applyAlignment="1">
      <alignment horizontal="center"/>
    </xf>
    <xf numFmtId="0" fontId="28" fillId="28" borderId="0" xfId="0" applyFont="1" applyFill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4" fillId="29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2" fontId="3" fillId="0" borderId="21" xfId="0" applyNumberFormat="1" applyFont="1" applyFill="1" applyBorder="1"/>
    <xf numFmtId="2" fontId="3" fillId="0" borderId="22" xfId="0" applyNumberFormat="1" applyFont="1" applyFill="1" applyBorder="1"/>
    <xf numFmtId="2" fontId="3" fillId="0" borderId="23" xfId="0" applyNumberFormat="1" applyFont="1" applyFill="1" applyBorder="1"/>
    <xf numFmtId="0" fontId="3" fillId="0" borderId="3" xfId="0" applyFont="1" applyFill="1" applyBorder="1"/>
    <xf numFmtId="0" fontId="0" fillId="0" borderId="0" xfId="0" applyFill="1"/>
    <xf numFmtId="0" fontId="3" fillId="30" borderId="3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25" xfId="0" applyFont="1" applyFill="1" applyBorder="1"/>
    <xf numFmtId="0" fontId="4" fillId="0" borderId="0" xfId="0" applyFont="1" applyFill="1" applyAlignment="1">
      <alignment horizontal="center" vertical="center"/>
    </xf>
    <xf numFmtId="2" fontId="3" fillId="31" borderId="21" xfId="0" applyNumberFormat="1" applyFont="1" applyFill="1" applyBorder="1"/>
    <xf numFmtId="2" fontId="3" fillId="31" borderId="22" xfId="0" applyNumberFormat="1" applyFont="1" applyFill="1" applyBorder="1"/>
    <xf numFmtId="2" fontId="3" fillId="31" borderId="23" xfId="0" applyNumberFormat="1" applyFont="1" applyFill="1" applyBorder="1"/>
    <xf numFmtId="0" fontId="3" fillId="31" borderId="3" xfId="0" applyFont="1" applyFill="1" applyBorder="1"/>
    <xf numFmtId="0" fontId="4" fillId="31" borderId="24" xfId="0" applyFont="1" applyFill="1" applyBorder="1" applyAlignment="1">
      <alignment horizontal="center"/>
    </xf>
    <xf numFmtId="0" fontId="0" fillId="31" borderId="0" xfId="0" applyFill="1"/>
    <xf numFmtId="0" fontId="3" fillId="31" borderId="3" xfId="0" applyFont="1" applyFill="1" applyBorder="1" applyAlignment="1">
      <alignment horizontal="center"/>
    </xf>
    <xf numFmtId="0" fontId="4" fillId="4" borderId="3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4" fillId="0" borderId="0" xfId="0" applyFont="1"/>
    <xf numFmtId="0" fontId="35" fillId="0" borderId="0" xfId="0" applyFont="1" applyAlignment="1">
      <alignment vertical="center"/>
    </xf>
    <xf numFmtId="0" fontId="4" fillId="32" borderId="40" xfId="0" applyFont="1" applyFill="1" applyBorder="1" applyAlignment="1">
      <alignment horizontal="right"/>
    </xf>
    <xf numFmtId="0" fontId="4" fillId="32" borderId="41" xfId="0" applyFont="1" applyFill="1" applyBorder="1" applyAlignment="1">
      <alignment horizontal="center"/>
    </xf>
    <xf numFmtId="0" fontId="4" fillId="4" borderId="36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3" fillId="33" borderId="5" xfId="0" applyFont="1" applyFill="1" applyBorder="1" applyAlignment="1">
      <alignment horizontal="center" vertical="center"/>
    </xf>
    <xf numFmtId="2" fontId="3" fillId="0" borderId="6" xfId="0" applyNumberFormat="1" applyFont="1" applyFill="1" applyBorder="1"/>
    <xf numFmtId="2" fontId="31" fillId="0" borderId="5" xfId="0" applyNumberFormat="1" applyFont="1" applyFill="1" applyBorder="1"/>
    <xf numFmtId="0" fontId="5" fillId="0" borderId="49" xfId="0" applyFont="1" applyBorder="1" applyAlignment="1">
      <alignment horizontal="center" vertical="center"/>
    </xf>
    <xf numFmtId="0" fontId="5" fillId="33" borderId="50" xfId="0" applyFont="1" applyFill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33" borderId="51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38" fillId="0" borderId="52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 wrapText="1"/>
    </xf>
    <xf numFmtId="0" fontId="5" fillId="0" borderId="3" xfId="45" applyFont="1" applyFill="1" applyBorder="1" applyAlignment="1"/>
    <xf numFmtId="164" fontId="0" fillId="0" borderId="43" xfId="0" applyNumberFormat="1" applyFill="1" applyBorder="1" applyAlignment="1">
      <alignment vertical="center"/>
    </xf>
    <xf numFmtId="164" fontId="0" fillId="33" borderId="25" xfId="0" applyNumberFormat="1" applyFill="1" applyBorder="1" applyAlignment="1">
      <alignment vertical="center"/>
    </xf>
    <xf numFmtId="10" fontId="0" fillId="0" borderId="21" xfId="0" applyNumberFormat="1" applyFill="1" applyBorder="1" applyAlignment="1">
      <alignment horizontal="center" vertical="center"/>
    </xf>
    <xf numFmtId="164" fontId="0" fillId="0" borderId="25" xfId="0" applyNumberFormat="1" applyFill="1" applyBorder="1" applyAlignment="1">
      <alignment vertical="center"/>
    </xf>
    <xf numFmtId="10" fontId="0" fillId="33" borderId="25" xfId="0" applyNumberFormat="1" applyFill="1" applyBorder="1" applyAlignment="1">
      <alignment horizontal="center" vertical="center"/>
    </xf>
    <xf numFmtId="164" fontId="26" fillId="33" borderId="25" xfId="0" applyNumberFormat="1" applyFont="1" applyFill="1" applyBorder="1" applyAlignment="1">
      <alignment vertical="center"/>
    </xf>
    <xf numFmtId="164" fontId="40" fillId="0" borderId="54" xfId="0" applyNumberFormat="1" applyFont="1" applyFill="1" applyBorder="1" applyAlignment="1">
      <alignment vertical="center"/>
    </xf>
    <xf numFmtId="10" fontId="1" fillId="0" borderId="55" xfId="0" applyNumberFormat="1" applyFont="1" applyFill="1" applyBorder="1" applyAlignment="1">
      <alignment horizontal="center" vertical="center"/>
    </xf>
    <xf numFmtId="164" fontId="1" fillId="0" borderId="25" xfId="0" applyNumberFormat="1" applyFont="1" applyFill="1" applyBorder="1" applyAlignment="1">
      <alignment vertical="center"/>
    </xf>
    <xf numFmtId="165" fontId="5" fillId="0" borderId="56" xfId="0" applyNumberFormat="1" applyFont="1" applyFill="1" applyBorder="1" applyAlignment="1">
      <alignment horizontal="center" vertical="center"/>
    </xf>
    <xf numFmtId="10" fontId="1" fillId="0" borderId="2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64" fontId="0" fillId="0" borderId="0" xfId="0" applyNumberFormat="1" applyFill="1" applyAlignment="1">
      <alignment vertical="center"/>
    </xf>
    <xf numFmtId="164" fontId="41" fillId="0" borderId="57" xfId="0" applyNumberFormat="1" applyFont="1" applyFill="1" applyBorder="1" applyAlignment="1">
      <alignment horizontal="right" vertical="center"/>
    </xf>
    <xf numFmtId="164" fontId="41" fillId="0" borderId="58" xfId="0" applyNumberFormat="1" applyFont="1" applyFill="1" applyBorder="1" applyAlignment="1">
      <alignment vertical="center"/>
    </xf>
    <xf numFmtId="43" fontId="5" fillId="0" borderId="0" xfId="49" applyFont="1" applyFill="1" applyAlignment="1">
      <alignment vertical="center"/>
    </xf>
    <xf numFmtId="164" fontId="40" fillId="0" borderId="59" xfId="0" applyNumberFormat="1" applyFont="1" applyFill="1" applyBorder="1" applyAlignment="1">
      <alignment vertical="center"/>
    </xf>
    <xf numFmtId="0" fontId="5" fillId="0" borderId="59" xfId="0" applyFont="1" applyFill="1" applyBorder="1" applyAlignment="1">
      <alignment vertical="center"/>
    </xf>
    <xf numFmtId="0" fontId="28" fillId="0" borderId="59" xfId="0" applyFont="1" applyFill="1" applyBorder="1" applyAlignment="1">
      <alignment horizontal="center" vertical="center"/>
    </xf>
    <xf numFmtId="0" fontId="5" fillId="0" borderId="5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2" fontId="28" fillId="0" borderId="22" xfId="0" applyNumberFormat="1" applyFont="1" applyFill="1" applyBorder="1" applyAlignment="1">
      <alignment horizontal="center" vertical="center"/>
    </xf>
    <xf numFmtId="1" fontId="28" fillId="0" borderId="22" xfId="0" applyNumberFormat="1" applyFont="1" applyFill="1" applyBorder="1" applyAlignment="1">
      <alignment horizontal="center" vertical="center"/>
    </xf>
    <xf numFmtId="44" fontId="0" fillId="0" borderId="22" xfId="0" applyNumberFormat="1" applyFill="1" applyBorder="1" applyAlignment="1">
      <alignment horizontal="center" vertical="center"/>
    </xf>
    <xf numFmtId="10" fontId="38" fillId="0" borderId="56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2" fontId="28" fillId="0" borderId="5" xfId="0" applyNumberFormat="1" applyFont="1" applyFill="1" applyBorder="1" applyAlignment="1">
      <alignment horizontal="center" vertical="center"/>
    </xf>
    <xf numFmtId="0" fontId="43" fillId="0" borderId="18" xfId="0" applyFont="1" applyBorder="1" applyAlignment="1">
      <alignment horizontal="center" vertical="center" textRotation="90"/>
    </xf>
    <xf numFmtId="0" fontId="24" fillId="0" borderId="5" xfId="0" applyFont="1" applyFill="1" applyBorder="1"/>
    <xf numFmtId="0" fontId="3" fillId="33" borderId="25" xfId="0" applyFont="1" applyFill="1" applyBorder="1"/>
    <xf numFmtId="2" fontId="44" fillId="0" borderId="22" xfId="0" applyNumberFormat="1" applyFont="1" applyFill="1" applyBorder="1" applyAlignment="1">
      <alignment horizontal="center" vertical="center"/>
    </xf>
    <xf numFmtId="2" fontId="44" fillId="0" borderId="5" xfId="0" applyNumberFormat="1" applyFont="1" applyFill="1" applyBorder="1" applyAlignment="1">
      <alignment horizontal="center" vertical="center"/>
    </xf>
    <xf numFmtId="2" fontId="24" fillId="0" borderId="5" xfId="0" applyNumberFormat="1" applyFont="1" applyFill="1" applyBorder="1"/>
    <xf numFmtId="0" fontId="5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4" borderId="0" xfId="0" applyFont="1" applyFill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9" fillId="0" borderId="46" xfId="0" applyFont="1" applyBorder="1" applyAlignment="1">
      <alignment horizontal="center" vertical="center"/>
    </xf>
    <xf numFmtId="0" fontId="39" fillId="0" borderId="47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38" fillId="0" borderId="48" xfId="0" applyFont="1" applyBorder="1" applyAlignment="1">
      <alignment horizontal="center" vertical="center"/>
    </xf>
    <xf numFmtId="0" fontId="40" fillId="0" borderId="45" xfId="0" applyFont="1" applyFill="1" applyBorder="1" applyAlignment="1">
      <alignment horizontal="center" vertical="center"/>
    </xf>
    <xf numFmtId="0" fontId="40" fillId="0" borderId="47" xfId="0" applyFont="1" applyFill="1" applyBorder="1" applyAlignment="1">
      <alignment horizontal="center" vertical="center"/>
    </xf>
    <xf numFmtId="0" fontId="40" fillId="0" borderId="46" xfId="0" applyFont="1" applyFill="1" applyBorder="1" applyAlignment="1">
      <alignment horizontal="center" vertical="center"/>
    </xf>
    <xf numFmtId="0" fontId="42" fillId="0" borderId="57" xfId="0" applyFont="1" applyFill="1" applyBorder="1" applyAlignment="1">
      <alignment horizontal="center" vertical="center"/>
    </xf>
    <xf numFmtId="0" fontId="42" fillId="0" borderId="60" xfId="0" applyFont="1" applyFill="1" applyBorder="1" applyAlignment="1">
      <alignment horizontal="center" vertical="center"/>
    </xf>
    <xf numFmtId="0" fontId="42" fillId="0" borderId="5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3" fillId="0" borderId="30" xfId="0" applyFont="1" applyBorder="1" applyAlignment="1">
      <alignment horizontal="left" vertical="center" wrapText="1"/>
    </xf>
    <xf numFmtId="0" fontId="33" fillId="0" borderId="31" xfId="0" applyFont="1" applyBorder="1" applyAlignment="1">
      <alignment horizontal="left" vertical="center" wrapText="1"/>
    </xf>
    <xf numFmtId="0" fontId="33" fillId="0" borderId="38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3" fillId="0" borderId="33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4" fillId="4" borderId="27" xfId="0" applyFont="1" applyFill="1" applyBorder="1" applyAlignment="1">
      <alignment horizontal="center"/>
    </xf>
    <xf numFmtId="0" fontId="4" fillId="4" borderId="28" xfId="0" applyFont="1" applyFill="1" applyBorder="1" applyAlignment="1">
      <alignment horizontal="center"/>
    </xf>
    <xf numFmtId="0" fontId="4" fillId="4" borderId="29" xfId="0" applyFont="1" applyFill="1" applyBorder="1" applyAlignment="1">
      <alignment horizontal="center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37" fillId="0" borderId="0" xfId="0" applyFont="1" applyAlignment="1">
      <alignment horizontal="center"/>
    </xf>
    <xf numFmtId="0" fontId="32" fillId="0" borderId="26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4" fillId="4" borderId="42" xfId="0" applyFont="1" applyFill="1" applyBorder="1" applyAlignment="1">
      <alignment horizontal="center"/>
    </xf>
    <xf numFmtId="0" fontId="33" fillId="0" borderId="30" xfId="0" applyFont="1" applyBorder="1" applyAlignment="1">
      <alignment vertical="center" wrapText="1"/>
    </xf>
    <xf numFmtId="0" fontId="33" fillId="0" borderId="31" xfId="0" applyFont="1" applyBorder="1" applyAlignment="1">
      <alignment vertical="center" wrapText="1"/>
    </xf>
    <xf numFmtId="0" fontId="33" fillId="0" borderId="38" xfId="0" applyFont="1" applyBorder="1" applyAlignment="1">
      <alignment vertical="center" wrapText="1"/>
    </xf>
    <xf numFmtId="0" fontId="3" fillId="0" borderId="0" xfId="0" applyFont="1" applyAlignment="1">
      <alignment horizontal="left" wrapText="1"/>
    </xf>
  </cellXfs>
  <cellStyles count="50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omma 2" xfId="49"/>
    <cellStyle name="Currency 2" xfId="43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45"/>
    <cellStyle name="Normal 3" xfId="48"/>
    <cellStyle name="Note 2" xfId="42"/>
    <cellStyle name="Note 2 2" xfId="47"/>
    <cellStyle name="Note 2 3" xfId="46"/>
    <cellStyle name="Note 3" xfId="37"/>
    <cellStyle name="Note 4" xfId="44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or%20Matrix%20RFQ730-18025%20CMAR%20Energy%20Research%20Bldg%2011%20Engineering%20Lab%20Renov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1"/>
      <sheetName val="2"/>
      <sheetName val="3"/>
      <sheetName val="4"/>
      <sheetName val="5"/>
      <sheetName val="6"/>
      <sheetName val="Summary"/>
    </sheetNames>
    <sheetDataSet>
      <sheetData sheetId="0">
        <row r="6">
          <cell r="A6" t="str">
            <v>RFQ 730-18025 CMAR Energy Research Bldg 11 Engineering Lab Renovation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workbookViewId="0">
      <selection activeCell="C20" sqref="C20"/>
    </sheetView>
  </sheetViews>
  <sheetFormatPr defaultRowHeight="12.75" x14ac:dyDescent="0.2"/>
  <cols>
    <col min="1" max="1" width="75.28515625" bestFit="1" customWidth="1"/>
  </cols>
  <sheetData>
    <row r="2" spans="1:5" ht="31.5" x14ac:dyDescent="0.2">
      <c r="A2" s="33" t="s">
        <v>26</v>
      </c>
    </row>
    <row r="3" spans="1:5" ht="13.5" thickBot="1" x14ac:dyDescent="0.25"/>
    <row r="4" spans="1:5" ht="26.25" customHeight="1" thickTop="1" x14ac:dyDescent="0.2">
      <c r="A4" s="4" t="s">
        <v>2</v>
      </c>
    </row>
    <row r="5" spans="1:5" s="1" customFormat="1" ht="15" x14ac:dyDescent="0.2">
      <c r="A5" s="19" t="s">
        <v>25</v>
      </c>
      <c r="B5" s="30">
        <v>1</v>
      </c>
      <c r="C5" s="24"/>
      <c r="D5" s="5"/>
      <c r="E5" s="5"/>
    </row>
    <row r="6" spans="1:5" ht="15" x14ac:dyDescent="0.2">
      <c r="A6" s="19" t="s">
        <v>23</v>
      </c>
      <c r="B6" s="29">
        <v>2</v>
      </c>
    </row>
  </sheetData>
  <phoneticPr fontId="2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I5" sqref="I5"/>
    </sheetView>
  </sheetViews>
  <sheetFormatPr defaultRowHeight="12.75" x14ac:dyDescent="0.2"/>
  <cols>
    <col min="1" max="1" width="50.85546875" customWidth="1"/>
    <col min="2" max="2" width="8.140625" style="26" customWidth="1"/>
    <col min="3" max="3" width="6.85546875" customWidth="1"/>
    <col min="4" max="4" width="6.140625" customWidth="1"/>
    <col min="5" max="5" width="7.28515625" style="14" customWidth="1"/>
    <col min="6" max="6" width="7.42578125" style="14" customWidth="1"/>
    <col min="7" max="8" width="8.85546875" style="14" customWidth="1"/>
    <col min="9" max="9" width="12.42578125" customWidth="1"/>
  </cols>
  <sheetData>
    <row r="1" spans="1:10" ht="15.75" x14ac:dyDescent="0.25">
      <c r="A1" s="104" t="s">
        <v>0</v>
      </c>
      <c r="B1" s="105"/>
      <c r="C1" s="105"/>
      <c r="D1" s="105"/>
      <c r="E1" s="105"/>
      <c r="F1" s="105"/>
      <c r="G1" s="105"/>
      <c r="H1" s="105"/>
      <c r="I1" s="105"/>
      <c r="J1" s="7"/>
    </row>
    <row r="2" spans="1:10" ht="12.75" customHeight="1" x14ac:dyDescent="0.2">
      <c r="A2" s="106" t="str">
        <f>Responses!A2</f>
        <v>RFQ 730-18025.RFP730-18066 (Shortlist) CMAR Energy Research Bldg 11 Engineering Lab Renovation</v>
      </c>
      <c r="B2" s="106"/>
      <c r="C2" s="106"/>
      <c r="D2" s="106"/>
      <c r="E2" s="106"/>
      <c r="F2" s="106"/>
      <c r="G2" s="106"/>
      <c r="H2" s="106"/>
      <c r="I2" s="106"/>
      <c r="J2" s="7"/>
    </row>
    <row r="3" spans="1:10" ht="15.75" thickBot="1" x14ac:dyDescent="0.25">
      <c r="A3" s="7"/>
      <c r="C3" s="7"/>
      <c r="D3" s="7"/>
      <c r="I3" s="8"/>
      <c r="J3" s="7"/>
    </row>
    <row r="4" spans="1:10" ht="90" thickTop="1" thickBot="1" x14ac:dyDescent="0.25">
      <c r="A4" s="9" t="s">
        <v>4</v>
      </c>
      <c r="B4" s="27" t="s">
        <v>38</v>
      </c>
      <c r="C4" s="10" t="s">
        <v>39</v>
      </c>
      <c r="D4" s="10" t="s">
        <v>40</v>
      </c>
      <c r="E4" s="18" t="s">
        <v>41</v>
      </c>
      <c r="F4" s="97" t="s">
        <v>42</v>
      </c>
      <c r="G4" s="18" t="s">
        <v>43</v>
      </c>
      <c r="H4" s="18" t="s">
        <v>44</v>
      </c>
      <c r="I4" s="22" t="s">
        <v>6</v>
      </c>
      <c r="J4" s="11"/>
    </row>
    <row r="5" spans="1:10" s="38" customFormat="1" ht="16.5" thickTop="1" x14ac:dyDescent="0.2">
      <c r="A5" s="19" t="str">
        <f>Responses!A5</f>
        <v>Bartlett Cocke General Contractors</v>
      </c>
      <c r="B5" s="40">
        <v>12.6</v>
      </c>
      <c r="C5" s="40">
        <v>12.9</v>
      </c>
      <c r="D5" s="40">
        <v>13.2</v>
      </c>
      <c r="E5" s="40">
        <v>8.8000000000000007</v>
      </c>
      <c r="F5" s="98">
        <v>20.5061248179865</v>
      </c>
      <c r="G5" s="41">
        <v>3.5</v>
      </c>
      <c r="H5" s="99">
        <v>0</v>
      </c>
      <c r="I5" s="60">
        <f>SUM(B5:G5)</f>
        <v>71.506124817986503</v>
      </c>
      <c r="J5" s="42">
        <v>1</v>
      </c>
    </row>
    <row r="6" spans="1:10" ht="15.75" x14ac:dyDescent="0.25">
      <c r="A6" s="39" t="str">
        <f>Responses!A6</f>
        <v>J.T. Vaughn Construction</v>
      </c>
      <c r="B6" s="40">
        <v>10.5</v>
      </c>
      <c r="C6" s="40">
        <v>10.5</v>
      </c>
      <c r="D6" s="40">
        <v>13.5</v>
      </c>
      <c r="E6" s="40">
        <v>9</v>
      </c>
      <c r="F6" s="98">
        <v>30</v>
      </c>
      <c r="G6" s="41">
        <v>4.5</v>
      </c>
      <c r="H6" s="99">
        <v>0</v>
      </c>
      <c r="I6" s="60">
        <f>SUM(B6:G6)</f>
        <v>78</v>
      </c>
      <c r="J6" s="31">
        <v>2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E5" sqref="E5"/>
    </sheetView>
  </sheetViews>
  <sheetFormatPr defaultRowHeight="12.75" x14ac:dyDescent="0.2"/>
  <cols>
    <col min="1" max="1" width="62" customWidth="1"/>
    <col min="2" max="2" width="7" style="25" bestFit="1" customWidth="1"/>
    <col min="3" max="3" width="5.5703125" customWidth="1"/>
    <col min="4" max="4" width="6.42578125" bestFit="1" customWidth="1"/>
    <col min="5" max="5" width="6.7109375" bestFit="1" customWidth="1"/>
    <col min="8" max="8" width="9.140625" style="14"/>
    <col min="10" max="10" width="17.140625" customWidth="1"/>
  </cols>
  <sheetData>
    <row r="1" spans="1:10" ht="15.75" x14ac:dyDescent="0.25">
      <c r="A1" s="104" t="s">
        <v>0</v>
      </c>
      <c r="B1" s="105"/>
      <c r="C1" s="105"/>
      <c r="D1" s="105"/>
      <c r="E1" s="105"/>
      <c r="F1" s="105"/>
      <c r="G1" s="105"/>
      <c r="H1" s="105"/>
      <c r="I1" s="105"/>
    </row>
    <row r="2" spans="1:10" ht="12.75" customHeight="1" x14ac:dyDescent="0.2">
      <c r="A2" s="106" t="str">
        <f>Responses!A2</f>
        <v>RFQ 730-18025.RFP730-18066 (Shortlist) CMAR Energy Research Bldg 11 Engineering Lab Renovation</v>
      </c>
      <c r="B2" s="106"/>
      <c r="C2" s="106"/>
      <c r="D2" s="106"/>
      <c r="E2" s="106"/>
      <c r="F2" s="106"/>
      <c r="G2" s="106"/>
      <c r="H2" s="106"/>
      <c r="I2" s="106"/>
    </row>
    <row r="3" spans="1:10" ht="15.75" thickBot="1" x14ac:dyDescent="0.25">
      <c r="A3" s="14"/>
      <c r="B3" s="26"/>
      <c r="C3" s="14"/>
      <c r="D3" s="14"/>
      <c r="E3" s="14"/>
      <c r="F3" s="14"/>
      <c r="G3" s="14"/>
      <c r="I3" s="16"/>
    </row>
    <row r="4" spans="1:10" ht="100.5" customHeight="1" thickTop="1" thickBot="1" x14ac:dyDescent="0.25">
      <c r="A4" s="17" t="s">
        <v>4</v>
      </c>
      <c r="B4" s="27" t="str">
        <f>'Evaluator 1'!B4</f>
        <v>Criterion 1 &amp; 3</v>
      </c>
      <c r="C4" s="27" t="str">
        <f>'Evaluator 1'!C4</f>
        <v>Criterion 2 &amp; 4</v>
      </c>
      <c r="D4" s="27" t="str">
        <f>'Evaluator 1'!D4</f>
        <v>Criterion 5 &amp; 6</v>
      </c>
      <c r="E4" s="27" t="str">
        <f>'Evaluator 1'!E4</f>
        <v>Criterion 7</v>
      </c>
      <c r="F4" s="97" t="str">
        <f>'Evaluator 1'!F4</f>
        <v>Criterion 8</v>
      </c>
      <c r="G4" s="27" t="str">
        <f>'Evaluator 1'!G4</f>
        <v>Criterion 9</v>
      </c>
      <c r="H4" s="27" t="str">
        <f>'Evaluator 1'!H4</f>
        <v>Criterion 10</v>
      </c>
      <c r="I4" s="22" t="s">
        <v>6</v>
      </c>
    </row>
    <row r="5" spans="1:10" ht="16.5" thickTop="1" x14ac:dyDescent="0.2">
      <c r="A5" s="39" t="str">
        <f>Responses!A5</f>
        <v>Bartlett Cocke General Contractors</v>
      </c>
      <c r="B5" s="28">
        <v>9</v>
      </c>
      <c r="C5" s="23">
        <v>9</v>
      </c>
      <c r="D5" s="23">
        <v>9</v>
      </c>
      <c r="E5" s="23">
        <v>6</v>
      </c>
      <c r="F5" s="100">
        <v>20.5061248179865</v>
      </c>
      <c r="G5" s="23">
        <v>1</v>
      </c>
      <c r="H5" s="99">
        <v>0</v>
      </c>
      <c r="I5" s="6">
        <f>SUM(B5:G5)</f>
        <v>54.506124817986503</v>
      </c>
      <c r="J5" s="32">
        <v>1</v>
      </c>
    </row>
    <row r="6" spans="1:10" s="38" customFormat="1" ht="15.75" x14ac:dyDescent="0.25">
      <c r="A6" s="19" t="str">
        <f>Responses!A6</f>
        <v>J.T. Vaughn Construction</v>
      </c>
      <c r="B6" s="61">
        <v>15</v>
      </c>
      <c r="C6" s="40">
        <v>15</v>
      </c>
      <c r="D6" s="40">
        <v>12</v>
      </c>
      <c r="E6" s="40">
        <v>10</v>
      </c>
      <c r="F6" s="101">
        <v>30</v>
      </c>
      <c r="G6" s="40">
        <v>5</v>
      </c>
      <c r="H6" s="99">
        <v>0</v>
      </c>
      <c r="I6" s="6">
        <f>SUM(B6:G6)</f>
        <v>87</v>
      </c>
      <c r="J6" s="31">
        <v>2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E6" sqref="E6"/>
    </sheetView>
  </sheetViews>
  <sheetFormatPr defaultRowHeight="12.75" x14ac:dyDescent="0.2"/>
  <cols>
    <col min="1" max="1" width="69.28515625" customWidth="1"/>
    <col min="2" max="2" width="8.42578125" style="25" customWidth="1"/>
    <col min="3" max="3" width="9.140625" customWidth="1"/>
    <col min="4" max="4" width="9.85546875" customWidth="1"/>
    <col min="5" max="5" width="9" customWidth="1"/>
    <col min="8" max="8" width="9.140625" style="14"/>
  </cols>
  <sheetData>
    <row r="1" spans="1:10" ht="15.75" x14ac:dyDescent="0.25">
      <c r="A1" s="104" t="s">
        <v>0</v>
      </c>
      <c r="B1" s="105"/>
      <c r="C1" s="105"/>
      <c r="D1" s="105"/>
      <c r="E1" s="105"/>
      <c r="F1" s="105"/>
      <c r="G1" s="105"/>
      <c r="H1" s="105"/>
      <c r="I1" s="105"/>
    </row>
    <row r="2" spans="1:10" ht="12.75" customHeight="1" x14ac:dyDescent="0.2">
      <c r="A2" s="106" t="str">
        <f>Responses!A2</f>
        <v>RFQ 730-18025.RFP730-18066 (Shortlist) CMAR Energy Research Bldg 11 Engineering Lab Renovation</v>
      </c>
      <c r="B2" s="106"/>
      <c r="C2" s="106"/>
      <c r="D2" s="106"/>
      <c r="E2" s="106"/>
      <c r="F2" s="106"/>
      <c r="G2" s="106"/>
      <c r="H2" s="106"/>
      <c r="I2" s="106"/>
    </row>
    <row r="3" spans="1:10" ht="15.75" thickBot="1" x14ac:dyDescent="0.25">
      <c r="A3" s="14"/>
      <c r="B3" s="26"/>
      <c r="C3" s="14"/>
      <c r="D3" s="14"/>
      <c r="E3" s="14"/>
      <c r="F3" s="14"/>
      <c r="G3" s="14"/>
      <c r="I3" s="16"/>
    </row>
    <row r="4" spans="1:10" ht="90" thickTop="1" thickBot="1" x14ac:dyDescent="0.25">
      <c r="A4" s="17" t="s">
        <v>4</v>
      </c>
      <c r="B4" s="27" t="str">
        <f>'Evaluator 1'!B4</f>
        <v>Criterion 1 &amp; 3</v>
      </c>
      <c r="C4" s="27" t="str">
        <f>'Evaluator 1'!C4</f>
        <v>Criterion 2 &amp; 4</v>
      </c>
      <c r="D4" s="27" t="str">
        <f>'Evaluator 1'!D4</f>
        <v>Criterion 5 &amp; 6</v>
      </c>
      <c r="E4" s="27" t="str">
        <f>'Evaluator 1'!E4</f>
        <v>Criterion 7</v>
      </c>
      <c r="F4" s="97" t="str">
        <f>'Evaluator 1'!F4</f>
        <v>Criterion 8</v>
      </c>
      <c r="G4" s="27" t="str">
        <f>'Evaluator 1'!G4</f>
        <v>Criterion 9</v>
      </c>
      <c r="H4" s="27" t="str">
        <f>'Evaluator 1'!H4</f>
        <v>Criterion 10</v>
      </c>
      <c r="I4" s="22" t="s">
        <v>5</v>
      </c>
    </row>
    <row r="5" spans="1:10" s="38" customFormat="1" ht="16.5" thickTop="1" x14ac:dyDescent="0.2">
      <c r="A5" s="19" t="str">
        <f>Responses!A5</f>
        <v>Bartlett Cocke General Contractors</v>
      </c>
      <c r="B5" s="40">
        <v>10.5</v>
      </c>
      <c r="C5" s="40">
        <v>10.5</v>
      </c>
      <c r="D5" s="40">
        <v>12</v>
      </c>
      <c r="E5" s="40">
        <v>8</v>
      </c>
      <c r="F5" s="102">
        <f>'Cost Summary'!B12</f>
        <v>20.5061248179865</v>
      </c>
      <c r="G5" s="41">
        <v>3.5</v>
      </c>
      <c r="H5" s="99">
        <v>0</v>
      </c>
      <c r="I5" s="60">
        <f>SUM(B5:G5)</f>
        <v>65.006124817986503</v>
      </c>
      <c r="J5" s="42">
        <v>1</v>
      </c>
    </row>
    <row r="6" spans="1:10" ht="15.75" x14ac:dyDescent="0.25">
      <c r="A6" s="39" t="str">
        <f>Responses!A6</f>
        <v>J.T. Vaughn Construction</v>
      </c>
      <c r="B6" s="40">
        <v>12</v>
      </c>
      <c r="C6" s="40">
        <v>12</v>
      </c>
      <c r="D6" s="40">
        <v>10.5</v>
      </c>
      <c r="E6" s="40">
        <v>8</v>
      </c>
      <c r="F6" s="98">
        <v>30</v>
      </c>
      <c r="G6" s="41">
        <v>4</v>
      </c>
      <c r="H6" s="99">
        <v>0</v>
      </c>
      <c r="I6" s="60">
        <f>SUM(B6:G6)</f>
        <v>76.5</v>
      </c>
      <c r="J6" s="31">
        <v>2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F6" sqref="F6"/>
    </sheetView>
  </sheetViews>
  <sheetFormatPr defaultRowHeight="12.75" x14ac:dyDescent="0.2"/>
  <cols>
    <col min="1" max="1" width="70.42578125" customWidth="1"/>
    <col min="2" max="2" width="7.7109375" style="25" customWidth="1"/>
    <col min="3" max="3" width="8.140625" customWidth="1"/>
    <col min="4" max="4" width="7.85546875" customWidth="1"/>
    <col min="5" max="5" width="9.42578125" customWidth="1"/>
    <col min="8" max="8" width="9.140625" style="14"/>
  </cols>
  <sheetData>
    <row r="1" spans="1:10" ht="15.75" x14ac:dyDescent="0.25">
      <c r="A1" s="104" t="s">
        <v>0</v>
      </c>
      <c r="B1" s="105"/>
      <c r="C1" s="105"/>
      <c r="D1" s="105"/>
      <c r="E1" s="105"/>
      <c r="F1" s="105"/>
      <c r="G1" s="105"/>
      <c r="H1" s="105"/>
      <c r="I1" s="105"/>
    </row>
    <row r="2" spans="1:10" ht="12.75" customHeight="1" x14ac:dyDescent="0.2">
      <c r="A2" s="106" t="str">
        <f>Responses!A2</f>
        <v>RFQ 730-18025.RFP730-18066 (Shortlist) CMAR Energy Research Bldg 11 Engineering Lab Renovation</v>
      </c>
      <c r="B2" s="106"/>
      <c r="C2" s="106"/>
      <c r="D2" s="106"/>
      <c r="E2" s="106"/>
      <c r="F2" s="106"/>
      <c r="G2" s="106"/>
      <c r="H2" s="106"/>
      <c r="I2" s="106"/>
    </row>
    <row r="3" spans="1:10" ht="15.75" thickBot="1" x14ac:dyDescent="0.25">
      <c r="A3" s="14"/>
      <c r="B3" s="26"/>
      <c r="C3" s="14"/>
      <c r="D3" s="14"/>
      <c r="E3" s="14"/>
      <c r="F3" s="14"/>
      <c r="G3" s="14"/>
      <c r="I3" s="16"/>
    </row>
    <row r="4" spans="1:10" ht="93" customHeight="1" thickTop="1" thickBot="1" x14ac:dyDescent="0.25">
      <c r="A4" s="17" t="s">
        <v>4</v>
      </c>
      <c r="B4" s="27" t="str">
        <f>'Evaluator 1'!B4</f>
        <v>Criterion 1 &amp; 3</v>
      </c>
      <c r="C4" s="27" t="str">
        <f>'Evaluator 1'!C4</f>
        <v>Criterion 2 &amp; 4</v>
      </c>
      <c r="D4" s="27" t="str">
        <f>'Evaluator 1'!D4</f>
        <v>Criterion 5 &amp; 6</v>
      </c>
      <c r="E4" s="27" t="str">
        <f>'Evaluator 1'!E4</f>
        <v>Criterion 7</v>
      </c>
      <c r="F4" s="97" t="str">
        <f>'Evaluator 1'!F4</f>
        <v>Criterion 8</v>
      </c>
      <c r="G4" s="27" t="str">
        <f>'Evaluator 1'!G4</f>
        <v>Criterion 9</v>
      </c>
      <c r="H4" s="27" t="str">
        <f>'Evaluator 1'!H4</f>
        <v>Criterion 10</v>
      </c>
      <c r="I4" s="22" t="s">
        <v>5</v>
      </c>
    </row>
    <row r="5" spans="1:10" s="38" customFormat="1" ht="16.5" thickTop="1" x14ac:dyDescent="0.2">
      <c r="A5" s="19" t="str">
        <f>Responses!A5</f>
        <v>Bartlett Cocke General Contractors</v>
      </c>
      <c r="B5" s="40">
        <v>13.5</v>
      </c>
      <c r="C5" s="40">
        <v>12</v>
      </c>
      <c r="D5" s="40">
        <v>10.5</v>
      </c>
      <c r="E5" s="40">
        <v>6</v>
      </c>
      <c r="F5" s="102">
        <f>'Cost Summary'!B12</f>
        <v>20.5061248179865</v>
      </c>
      <c r="G5" s="41">
        <v>3</v>
      </c>
      <c r="H5" s="99">
        <v>0</v>
      </c>
      <c r="I5" s="60">
        <f>SUM(B5:G5)</f>
        <v>65.506124817986503</v>
      </c>
      <c r="J5" s="42">
        <v>1</v>
      </c>
    </row>
    <row r="6" spans="1:10" ht="15.75" x14ac:dyDescent="0.25">
      <c r="A6" s="39" t="str">
        <f>Responses!A6</f>
        <v>J.T. Vaughn Construction</v>
      </c>
      <c r="B6" s="40">
        <v>10.5</v>
      </c>
      <c r="C6" s="40">
        <v>10.5</v>
      </c>
      <c r="D6" s="40">
        <v>9</v>
      </c>
      <c r="E6" s="40">
        <v>6</v>
      </c>
      <c r="F6" s="98">
        <v>30</v>
      </c>
      <c r="G6" s="41">
        <v>3.5</v>
      </c>
      <c r="H6" s="99">
        <v>0</v>
      </c>
      <c r="I6" s="60">
        <f>SUM(B6:G6)</f>
        <v>69.5</v>
      </c>
      <c r="J6" s="31">
        <v>2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F24" sqref="F24"/>
    </sheetView>
  </sheetViews>
  <sheetFormatPr defaultRowHeight="12.75" x14ac:dyDescent="0.2"/>
  <cols>
    <col min="1" max="1" width="59.42578125" customWidth="1"/>
    <col min="2" max="2" width="8.140625" style="25" customWidth="1"/>
    <col min="3" max="4" width="7" customWidth="1"/>
    <col min="5" max="5" width="9.28515625" customWidth="1"/>
    <col min="8" max="8" width="9.140625" style="14"/>
  </cols>
  <sheetData>
    <row r="1" spans="1:10" ht="15.75" x14ac:dyDescent="0.25">
      <c r="A1" s="104" t="s">
        <v>0</v>
      </c>
      <c r="B1" s="105"/>
      <c r="C1" s="105"/>
      <c r="D1" s="105"/>
      <c r="E1" s="105"/>
      <c r="F1" s="105"/>
      <c r="G1" s="105"/>
      <c r="H1" s="105"/>
      <c r="I1" s="105"/>
    </row>
    <row r="2" spans="1:10" ht="12.75" customHeight="1" x14ac:dyDescent="0.2">
      <c r="A2" s="106" t="str">
        <f>Responses!A2</f>
        <v>RFQ 730-18025.RFP730-18066 (Shortlist) CMAR Energy Research Bldg 11 Engineering Lab Renovation</v>
      </c>
      <c r="B2" s="106"/>
      <c r="C2" s="106"/>
      <c r="D2" s="106"/>
      <c r="E2" s="106"/>
      <c r="F2" s="106"/>
      <c r="G2" s="106"/>
      <c r="H2" s="106"/>
      <c r="I2" s="106"/>
    </row>
    <row r="3" spans="1:10" ht="15.75" thickBot="1" x14ac:dyDescent="0.25">
      <c r="A3" s="14"/>
      <c r="B3" s="26"/>
      <c r="C3" s="14"/>
      <c r="D3" s="14"/>
      <c r="E3" s="14"/>
      <c r="F3" s="14"/>
      <c r="G3" s="14"/>
      <c r="I3" s="16"/>
    </row>
    <row r="4" spans="1:10" ht="90" thickTop="1" thickBot="1" x14ac:dyDescent="0.25">
      <c r="A4" s="17" t="s">
        <v>4</v>
      </c>
      <c r="B4" s="27" t="str">
        <f>'Evaluator 1'!B4</f>
        <v>Criterion 1 &amp; 3</v>
      </c>
      <c r="C4" s="27" t="str">
        <f>'Evaluator 1'!C4</f>
        <v>Criterion 2 &amp; 4</v>
      </c>
      <c r="D4" s="27" t="str">
        <f>'Evaluator 1'!D4</f>
        <v>Criterion 5 &amp; 6</v>
      </c>
      <c r="E4" s="27" t="str">
        <f>'Evaluator 1'!E4</f>
        <v>Criterion 7</v>
      </c>
      <c r="F4" s="97" t="str">
        <f>'Evaluator 1'!F4</f>
        <v>Criterion 8</v>
      </c>
      <c r="G4" s="27" t="str">
        <f>'Evaluator 1'!G4</f>
        <v>Criterion 9</v>
      </c>
      <c r="H4" s="27" t="str">
        <f>'Evaluator 1'!H4</f>
        <v>Criterion 10</v>
      </c>
      <c r="I4" s="22" t="s">
        <v>5</v>
      </c>
    </row>
    <row r="5" spans="1:10" s="38" customFormat="1" ht="16.5" thickTop="1" x14ac:dyDescent="0.2">
      <c r="A5" s="19" t="str">
        <f>Responses!A5</f>
        <v>Bartlett Cocke General Contractors</v>
      </c>
      <c r="B5" s="40">
        <v>12</v>
      </c>
      <c r="C5" s="40">
        <v>12</v>
      </c>
      <c r="D5" s="40">
        <v>12</v>
      </c>
      <c r="E5" s="40">
        <v>8</v>
      </c>
      <c r="F5" s="102">
        <f>'Cost Summary'!B12</f>
        <v>20.5061248179865</v>
      </c>
      <c r="G5" s="41">
        <v>4</v>
      </c>
      <c r="H5" s="99">
        <v>0</v>
      </c>
      <c r="I5" s="60">
        <f>SUM(B5:G5)</f>
        <v>68.506124817986503</v>
      </c>
      <c r="J5" s="42">
        <v>1</v>
      </c>
    </row>
    <row r="6" spans="1:10" ht="15.75" x14ac:dyDescent="0.25">
      <c r="A6" s="39" t="str">
        <f>Responses!A6</f>
        <v>J.T. Vaughn Construction</v>
      </c>
      <c r="B6" s="40">
        <v>12</v>
      </c>
      <c r="C6" s="40">
        <v>12</v>
      </c>
      <c r="D6" s="40">
        <v>12</v>
      </c>
      <c r="E6" s="40">
        <v>8.1999999999999993</v>
      </c>
      <c r="F6" s="98">
        <v>30</v>
      </c>
      <c r="G6" s="41">
        <v>4.0999999999999996</v>
      </c>
      <c r="H6" s="99">
        <v>0</v>
      </c>
      <c r="I6" s="60">
        <f>SUM(B6:G6)</f>
        <v>78.3</v>
      </c>
      <c r="J6" s="31">
        <v>2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3"/>
  <sheetViews>
    <sheetView workbookViewId="0">
      <selection activeCell="E4" sqref="E4"/>
    </sheetView>
  </sheetViews>
  <sheetFormatPr defaultRowHeight="12.75" x14ac:dyDescent="0.2"/>
  <cols>
    <col min="1" max="1" width="44.140625" customWidth="1"/>
    <col min="2" max="2" width="21.42578125" customWidth="1"/>
    <col min="4" max="4" width="15.28515625" customWidth="1"/>
    <col min="5" max="5" width="20" customWidth="1"/>
    <col min="7" max="7" width="12.5703125" customWidth="1"/>
    <col min="8" max="8" width="15.140625" customWidth="1"/>
    <col min="9" max="9" width="11.85546875" customWidth="1"/>
    <col min="10" max="10" width="19.42578125" customWidth="1"/>
  </cols>
  <sheetData>
    <row r="1" spans="1:11" ht="15" x14ac:dyDescent="0.2">
      <c r="A1" s="107" t="s">
        <v>45</v>
      </c>
      <c r="B1" s="109" t="s">
        <v>46</v>
      </c>
      <c r="C1" s="110"/>
      <c r="D1" s="111" t="s">
        <v>47</v>
      </c>
      <c r="E1" s="111"/>
      <c r="F1" s="111"/>
      <c r="G1" s="111"/>
      <c r="H1" s="112" t="s">
        <v>48</v>
      </c>
      <c r="I1" s="114" t="s">
        <v>49</v>
      </c>
      <c r="J1" s="115"/>
      <c r="K1" s="116"/>
    </row>
    <row r="2" spans="1:11" ht="39" thickBot="1" x14ac:dyDescent="0.25">
      <c r="A2" s="108"/>
      <c r="B2" s="62" t="s">
        <v>50</v>
      </c>
      <c r="C2" s="63"/>
      <c r="D2" s="64" t="s">
        <v>51</v>
      </c>
      <c r="E2" s="64" t="s">
        <v>52</v>
      </c>
      <c r="F2" s="65"/>
      <c r="G2" s="65"/>
      <c r="H2" s="113"/>
      <c r="I2" s="66" t="s">
        <v>53</v>
      </c>
      <c r="J2" s="67" t="s">
        <v>54</v>
      </c>
      <c r="K2" s="68" t="s">
        <v>55</v>
      </c>
    </row>
    <row r="3" spans="1:11" ht="15" x14ac:dyDescent="0.2">
      <c r="A3" s="69" t="s">
        <v>25</v>
      </c>
      <c r="B3" s="70">
        <v>20000</v>
      </c>
      <c r="C3" s="71"/>
      <c r="D3" s="72">
        <v>8.8900000000000007E-2</v>
      </c>
      <c r="E3" s="73">
        <v>236725</v>
      </c>
      <c r="F3" s="74"/>
      <c r="G3" s="75"/>
      <c r="H3" s="76">
        <v>518990</v>
      </c>
      <c r="I3" s="77">
        <v>8.8900000000000007E-2</v>
      </c>
      <c r="J3" s="78">
        <f>B3+E3+H3</f>
        <v>775715</v>
      </c>
      <c r="K3" s="79">
        <v>8.4</v>
      </c>
    </row>
    <row r="4" spans="1:11" ht="15" x14ac:dyDescent="0.2">
      <c r="A4" s="69" t="s">
        <v>23</v>
      </c>
      <c r="B4" s="70">
        <v>8127</v>
      </c>
      <c r="C4" s="71"/>
      <c r="D4" s="72">
        <v>5.96E-2</v>
      </c>
      <c r="E4" s="73">
        <v>137812</v>
      </c>
      <c r="F4" s="74"/>
      <c r="G4" s="75"/>
      <c r="H4" s="76">
        <v>443303</v>
      </c>
      <c r="I4" s="80">
        <v>0.05</v>
      </c>
      <c r="J4" s="78">
        <f t="shared" ref="J4" si="0">B4+E4+H4</f>
        <v>589242</v>
      </c>
      <c r="K4" s="79">
        <v>9</v>
      </c>
    </row>
    <row r="5" spans="1:11" x14ac:dyDescent="0.2">
      <c r="A5" s="81"/>
      <c r="B5" s="82"/>
      <c r="C5" s="82"/>
      <c r="D5" s="82"/>
      <c r="E5" s="82"/>
      <c r="F5" s="82"/>
      <c r="G5" s="82"/>
      <c r="H5" s="82"/>
      <c r="I5" s="82"/>
      <c r="J5" s="82"/>
      <c r="K5" s="82"/>
    </row>
    <row r="6" spans="1:11" ht="13.5" thickBot="1" x14ac:dyDescent="0.25">
      <c r="A6" s="81"/>
      <c r="B6" s="82"/>
      <c r="C6" s="82"/>
      <c r="D6" s="82"/>
      <c r="E6" s="82"/>
      <c r="F6" s="82"/>
      <c r="G6" s="82"/>
      <c r="H6" s="82"/>
      <c r="I6" s="82"/>
      <c r="J6" s="82"/>
      <c r="K6" s="82"/>
    </row>
    <row r="7" spans="1:11" ht="18.75" thickBot="1" x14ac:dyDescent="0.25">
      <c r="A7" s="81"/>
      <c r="B7" s="82"/>
      <c r="C7" s="82"/>
      <c r="D7" s="83" t="s">
        <v>56</v>
      </c>
      <c r="E7" s="84">
        <v>3800000</v>
      </c>
      <c r="F7" s="82"/>
      <c r="G7" s="82"/>
      <c r="H7" s="82"/>
      <c r="I7" s="82"/>
      <c r="J7" s="82"/>
      <c r="K7" s="82"/>
    </row>
    <row r="8" spans="1:11" ht="15.75" thickBot="1" x14ac:dyDescent="0.25">
      <c r="A8" s="81" t="s">
        <v>57</v>
      </c>
      <c r="B8" s="85" t="s">
        <v>58</v>
      </c>
      <c r="C8" s="85"/>
      <c r="D8" s="81"/>
      <c r="E8" s="81"/>
      <c r="F8" s="81"/>
      <c r="G8" s="86">
        <v>589242</v>
      </c>
      <c r="H8" s="81"/>
      <c r="I8" s="81"/>
      <c r="J8" s="81"/>
      <c r="K8" s="81"/>
    </row>
    <row r="9" spans="1:11" ht="13.5" thickBot="1" x14ac:dyDescent="0.25">
      <c r="A9" s="81"/>
      <c r="B9" s="85"/>
      <c r="C9" s="85"/>
      <c r="D9" s="81"/>
      <c r="E9" s="81"/>
      <c r="F9" s="81"/>
      <c r="G9" s="81"/>
      <c r="H9" s="81"/>
      <c r="I9" s="81"/>
      <c r="J9" s="81"/>
      <c r="K9" s="81"/>
    </row>
    <row r="10" spans="1:11" ht="21" thickBot="1" x14ac:dyDescent="0.25">
      <c r="A10" s="117" t="s">
        <v>59</v>
      </c>
      <c r="B10" s="118"/>
      <c r="C10" s="118"/>
      <c r="D10" s="118"/>
      <c r="E10" s="119"/>
      <c r="F10" s="81"/>
      <c r="G10" s="81"/>
      <c r="H10" s="81"/>
      <c r="I10" s="81"/>
      <c r="J10" s="81"/>
      <c r="K10" s="81"/>
    </row>
    <row r="11" spans="1:11" ht="13.5" thickBot="1" x14ac:dyDescent="0.25">
      <c r="A11" s="87" t="s">
        <v>60</v>
      </c>
      <c r="B11" s="88" t="s">
        <v>20</v>
      </c>
      <c r="C11" s="88" t="s">
        <v>61</v>
      </c>
      <c r="D11" s="89" t="s">
        <v>62</v>
      </c>
      <c r="E11" s="89" t="s">
        <v>63</v>
      </c>
      <c r="F11" s="90"/>
      <c r="G11" s="81"/>
      <c r="H11" s="81"/>
      <c r="I11" s="81"/>
      <c r="J11" s="81"/>
      <c r="K11" s="81"/>
    </row>
    <row r="12" spans="1:11" ht="15" x14ac:dyDescent="0.2">
      <c r="A12" s="69" t="str">
        <f>A3</f>
        <v>Bartlett Cocke General Contractors</v>
      </c>
      <c r="B12" s="91">
        <f>((1-(J3-G8)/G8)*30)</f>
        <v>20.5061248179865</v>
      </c>
      <c r="C12" s="92">
        <f>RANK(B12,$B$12:$B$13,0)</f>
        <v>2</v>
      </c>
      <c r="D12" s="93">
        <f>$G$8-J3</f>
        <v>-186473</v>
      </c>
      <c r="E12" s="94">
        <f>(-D12/$G$8)</f>
        <v>0.31646250606711673</v>
      </c>
      <c r="F12" s="95"/>
      <c r="G12" s="81"/>
      <c r="H12" s="81"/>
      <c r="I12" s="81"/>
      <c r="J12" s="81"/>
      <c r="K12" s="81"/>
    </row>
    <row r="13" spans="1:11" ht="15" x14ac:dyDescent="0.2">
      <c r="A13" s="69" t="str">
        <f>A4</f>
        <v>J.T. Vaughn Construction</v>
      </c>
      <c r="B13" s="96">
        <f>((1-(J4-G8)/G8)*30)</f>
        <v>30</v>
      </c>
      <c r="C13" s="92">
        <f>RANK(B13,$B$12:$B$13,0)</f>
        <v>1</v>
      </c>
      <c r="D13" s="93">
        <f>$G$8-J4</f>
        <v>0</v>
      </c>
      <c r="E13" s="94">
        <f>(-D13/$G$8)</f>
        <v>0</v>
      </c>
      <c r="F13" s="95"/>
      <c r="G13" s="81"/>
      <c r="H13" s="81"/>
      <c r="I13" s="81"/>
      <c r="J13" s="81"/>
      <c r="K13" s="81"/>
    </row>
  </sheetData>
  <mergeCells count="6">
    <mergeCell ref="A10:E10"/>
    <mergeCell ref="A1:A2"/>
    <mergeCell ref="B1:C1"/>
    <mergeCell ref="D1:G1"/>
    <mergeCell ref="H1:H2"/>
    <mergeCell ref="I1:K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H21" sqref="H21"/>
    </sheetView>
  </sheetViews>
  <sheetFormatPr defaultRowHeight="12.75" x14ac:dyDescent="0.2"/>
  <cols>
    <col min="1" max="1" width="44" bestFit="1" customWidth="1"/>
    <col min="2" max="2" width="8.140625" customWidth="1"/>
    <col min="3" max="3" width="7" bestFit="1" customWidth="1"/>
    <col min="4" max="4" width="8.28515625" bestFit="1" customWidth="1"/>
    <col min="5" max="5" width="7" bestFit="1" customWidth="1"/>
    <col min="6" max="6" width="10.140625" customWidth="1"/>
    <col min="7" max="7" width="17.5703125" bestFit="1" customWidth="1"/>
    <col min="8" max="8" width="10.42578125" bestFit="1" customWidth="1"/>
    <col min="10" max="10" width="31" customWidth="1"/>
  </cols>
  <sheetData>
    <row r="1" spans="1:10" ht="15.75" x14ac:dyDescent="0.25">
      <c r="A1" s="104" t="s">
        <v>0</v>
      </c>
      <c r="B1" s="105"/>
      <c r="C1" s="105"/>
      <c r="D1" s="105"/>
      <c r="E1" s="105"/>
      <c r="F1" s="105"/>
      <c r="G1" s="105"/>
      <c r="H1" s="105"/>
    </row>
    <row r="2" spans="1:10" x14ac:dyDescent="0.2">
      <c r="A2" s="106" t="str">
        <f>Responses!A2</f>
        <v>RFQ 730-18025.RFP730-18066 (Shortlist) CMAR Energy Research Bldg 11 Engineering Lab Renovation</v>
      </c>
      <c r="B2" s="120"/>
      <c r="C2" s="120"/>
      <c r="D2" s="120"/>
      <c r="E2" s="120"/>
      <c r="F2" s="120"/>
      <c r="G2" s="120"/>
      <c r="H2" s="120"/>
    </row>
    <row r="3" spans="1:10" ht="15.75" thickBot="1" x14ac:dyDescent="0.25">
      <c r="A3" s="15"/>
      <c r="B3" s="15"/>
      <c r="C3" s="15"/>
      <c r="D3" s="15"/>
      <c r="E3" s="15"/>
      <c r="F3" s="15"/>
      <c r="G3" s="20"/>
      <c r="H3" s="20"/>
    </row>
    <row r="4" spans="1:10" ht="131.25" customHeight="1" thickBot="1" x14ac:dyDescent="0.25">
      <c r="A4" s="3" t="s">
        <v>2</v>
      </c>
      <c r="B4" s="12" t="s">
        <v>65</v>
      </c>
      <c r="C4" s="12" t="s">
        <v>66</v>
      </c>
      <c r="D4" s="12" t="s">
        <v>67</v>
      </c>
      <c r="E4" s="12" t="s">
        <v>68</v>
      </c>
      <c r="F4" s="12" t="s">
        <v>69</v>
      </c>
      <c r="G4" s="13" t="s">
        <v>3</v>
      </c>
      <c r="H4" s="2" t="s">
        <v>1</v>
      </c>
    </row>
    <row r="5" spans="1:10" s="38" customFormat="1" ht="20.25" customHeight="1" x14ac:dyDescent="0.2">
      <c r="A5" s="19" t="str">
        <f>Responses!A5</f>
        <v>Bartlett Cocke General Contractors</v>
      </c>
      <c r="B5" s="34">
        <f>'Evaluator 1'!I5</f>
        <v>71.506124817986503</v>
      </c>
      <c r="C5" s="35">
        <f>'Evaluator 2'!I5</f>
        <v>54.506124817986503</v>
      </c>
      <c r="D5" s="35">
        <f>'Evaluator 3'!I5</f>
        <v>65.006124817986503</v>
      </c>
      <c r="E5" s="35">
        <f>'Evaluator 4'!I5</f>
        <v>65.506124817986503</v>
      </c>
      <c r="F5" s="35">
        <f>'Evaluator 5'!I5</f>
        <v>68.506124817986503</v>
      </c>
      <c r="G5" s="36">
        <f t="shared" ref="G5:G6" si="0">AVERAGE(B5:F5)</f>
        <v>65.006124817986503</v>
      </c>
      <c r="H5" s="37">
        <f>RANK(G5,$G$5:$G$6,0)</f>
        <v>2</v>
      </c>
      <c r="I5" s="42">
        <v>1</v>
      </c>
    </row>
    <row r="6" spans="1:10" s="48" customFormat="1" ht="24" customHeight="1" x14ac:dyDescent="0.25">
      <c r="A6" s="49" t="str">
        <f>Responses!A6</f>
        <v>J.T. Vaughn Construction</v>
      </c>
      <c r="B6" s="43">
        <f>'Evaluator 1'!I6</f>
        <v>78</v>
      </c>
      <c r="C6" s="44">
        <f>'Evaluator 2'!I6</f>
        <v>87</v>
      </c>
      <c r="D6" s="44">
        <f>'Evaluator 3'!I6</f>
        <v>76.5</v>
      </c>
      <c r="E6" s="44">
        <f>'Evaluator 4'!I6</f>
        <v>69.5</v>
      </c>
      <c r="F6" s="44">
        <f>'Evaluator 5'!I6</f>
        <v>78.3</v>
      </c>
      <c r="G6" s="45">
        <f t="shared" si="0"/>
        <v>77.86</v>
      </c>
      <c r="H6" s="46">
        <f>RANK(G6,$G$5:$G$6,0)</f>
        <v>1</v>
      </c>
      <c r="I6" s="47">
        <v>2</v>
      </c>
    </row>
    <row r="7" spans="1:10" s="38" customFormat="1" x14ac:dyDescent="0.2"/>
    <row r="8" spans="1:10" s="38" customFormat="1" x14ac:dyDescent="0.2"/>
    <row r="9" spans="1:10" s="38" customFormat="1" x14ac:dyDescent="0.2"/>
    <row r="10" spans="1:10" s="38" customFormat="1" ht="15" x14ac:dyDescent="0.2">
      <c r="A10" s="21" t="s">
        <v>27</v>
      </c>
    </row>
    <row r="11" spans="1:10" s="38" customFormat="1" x14ac:dyDescent="0.2"/>
    <row r="12" spans="1:10" ht="15" x14ac:dyDescent="0.2">
      <c r="A12" s="21" t="s">
        <v>28</v>
      </c>
    </row>
    <row r="14" spans="1:10" ht="76.5" x14ac:dyDescent="0.2">
      <c r="J14" s="103" t="s">
        <v>64</v>
      </c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opLeftCell="A10" workbookViewId="0">
      <selection activeCell="J22" sqref="J22"/>
    </sheetView>
  </sheetViews>
  <sheetFormatPr defaultRowHeight="12.75" x14ac:dyDescent="0.2"/>
  <cols>
    <col min="1" max="1" width="27.7109375" customWidth="1"/>
    <col min="5" max="5" width="31" customWidth="1"/>
    <col min="10" max="10" width="44.85546875" customWidth="1"/>
  </cols>
  <sheetData>
    <row r="1" spans="1:10" ht="15.75" x14ac:dyDescent="0.25">
      <c r="A1" s="104" t="s">
        <v>24</v>
      </c>
      <c r="B1" s="104"/>
      <c r="C1" s="104"/>
      <c r="D1" s="104"/>
      <c r="E1" s="104"/>
      <c r="F1" s="104"/>
      <c r="G1" s="104"/>
      <c r="H1" s="104"/>
      <c r="I1" s="15"/>
      <c r="J1" s="15"/>
    </row>
    <row r="2" spans="1:10" ht="15.75" x14ac:dyDescent="0.25">
      <c r="A2" s="138" t="str">
        <f>[1]Cover!$A$6</f>
        <v>RFQ 730-18025 CMAR Energy Research Bldg 11 Engineering Lab Renovation</v>
      </c>
      <c r="B2" s="104"/>
      <c r="C2" s="104"/>
      <c r="D2" s="104"/>
      <c r="E2" s="104"/>
      <c r="F2" s="104"/>
      <c r="G2" s="104"/>
      <c r="H2" s="104"/>
      <c r="I2" s="15"/>
      <c r="J2" s="15"/>
    </row>
    <row r="3" spans="1:10" ht="15" x14ac:dyDescent="0.2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 ht="16.5" thickBot="1" x14ac:dyDescent="0.3">
      <c r="A4" s="15" t="s">
        <v>7</v>
      </c>
      <c r="B4" s="139"/>
      <c r="C4" s="139"/>
      <c r="D4" s="139"/>
      <c r="E4" s="139"/>
      <c r="F4" s="15"/>
      <c r="G4" s="15"/>
      <c r="H4" s="15"/>
      <c r="I4" s="15"/>
      <c r="J4" s="15"/>
    </row>
    <row r="5" spans="1:10" ht="1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0" ht="15.75" thickBot="1" x14ac:dyDescent="0.25">
      <c r="A6" s="15" t="s">
        <v>8</v>
      </c>
      <c r="B6" s="140">
        <f>[1]Cover!$E$13</f>
        <v>0</v>
      </c>
      <c r="C6" s="140"/>
      <c r="D6" s="140"/>
      <c r="E6" s="140"/>
      <c r="F6" s="15"/>
      <c r="G6" s="15"/>
      <c r="H6" s="15"/>
      <c r="I6" s="15"/>
      <c r="J6" s="15"/>
    </row>
    <row r="7" spans="1:10" ht="15" x14ac:dyDescent="0.2">
      <c r="A7" s="15"/>
      <c r="B7" s="15"/>
      <c r="C7" s="15"/>
      <c r="D7" s="15"/>
      <c r="E7" s="15"/>
      <c r="F7" s="15"/>
      <c r="G7" s="15"/>
      <c r="H7" s="15"/>
      <c r="I7" s="15"/>
      <c r="J7" s="15"/>
    </row>
    <row r="8" spans="1:10" ht="15" customHeight="1" x14ac:dyDescent="0.2">
      <c r="A8" s="145" t="s">
        <v>9</v>
      </c>
      <c r="B8" s="145"/>
      <c r="C8" s="145"/>
      <c r="D8" s="145"/>
      <c r="E8" s="145"/>
      <c r="F8" s="145"/>
      <c r="G8" s="145"/>
      <c r="H8" s="145"/>
      <c r="I8" s="15"/>
      <c r="J8" s="15"/>
    </row>
    <row r="9" spans="1:10" ht="15" customHeight="1" x14ac:dyDescent="0.2">
      <c r="A9" s="145"/>
      <c r="B9" s="145"/>
      <c r="C9" s="145"/>
      <c r="D9" s="145"/>
      <c r="E9" s="145"/>
      <c r="F9" s="145"/>
      <c r="G9" s="145"/>
      <c r="H9" s="145"/>
      <c r="I9" s="15"/>
      <c r="J9" s="15"/>
    </row>
    <row r="10" spans="1:10" ht="15.75" thickBot="1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</row>
    <row r="11" spans="1:10" ht="16.5" thickTop="1" x14ac:dyDescent="0.25">
      <c r="A11" s="129" t="s">
        <v>10</v>
      </c>
      <c r="B11" s="130"/>
      <c r="C11" s="130"/>
      <c r="D11" s="130"/>
      <c r="E11" s="131"/>
      <c r="F11" s="15"/>
      <c r="G11" s="15"/>
      <c r="H11" s="15"/>
      <c r="I11" s="15"/>
      <c r="J11" s="15"/>
    </row>
    <row r="12" spans="1:10" ht="15" customHeight="1" x14ac:dyDescent="0.2">
      <c r="A12" s="132" t="s">
        <v>11</v>
      </c>
      <c r="B12" s="133"/>
      <c r="C12" s="133"/>
      <c r="D12" s="133"/>
      <c r="E12" s="134"/>
      <c r="F12" s="15"/>
      <c r="G12" s="15"/>
      <c r="H12" s="15"/>
      <c r="I12" s="15"/>
      <c r="J12" s="15"/>
    </row>
    <row r="13" spans="1:10" ht="15" x14ac:dyDescent="0.2">
      <c r="A13" s="135" t="s">
        <v>12</v>
      </c>
      <c r="B13" s="136"/>
      <c r="C13" s="136"/>
      <c r="D13" s="136"/>
      <c r="E13" s="137"/>
      <c r="F13" s="15"/>
      <c r="G13" s="15"/>
      <c r="H13" s="15"/>
      <c r="I13" s="15"/>
      <c r="J13" s="15"/>
    </row>
    <row r="14" spans="1:10" ht="15" x14ac:dyDescent="0.2">
      <c r="A14" s="135" t="s">
        <v>13</v>
      </c>
      <c r="B14" s="136"/>
      <c r="C14" s="136"/>
      <c r="D14" s="136"/>
      <c r="E14" s="137"/>
      <c r="F14" s="15"/>
      <c r="G14" s="15"/>
      <c r="H14" s="15"/>
      <c r="I14" s="15"/>
      <c r="J14" s="15"/>
    </row>
    <row r="15" spans="1:10" ht="15" x14ac:dyDescent="0.2">
      <c r="A15" s="135" t="s">
        <v>14</v>
      </c>
      <c r="B15" s="136"/>
      <c r="C15" s="136"/>
      <c r="D15" s="136"/>
      <c r="E15" s="137"/>
      <c r="F15" s="15"/>
      <c r="G15" s="15"/>
      <c r="H15" s="15"/>
      <c r="I15" s="15"/>
      <c r="J15" s="15"/>
    </row>
    <row r="16" spans="1:10" ht="15" x14ac:dyDescent="0.2">
      <c r="A16" s="135" t="s">
        <v>15</v>
      </c>
      <c r="B16" s="136"/>
      <c r="C16" s="136"/>
      <c r="D16" s="136"/>
      <c r="E16" s="137"/>
      <c r="F16" s="15"/>
      <c r="G16" s="15"/>
      <c r="H16" s="15"/>
      <c r="I16" s="15"/>
      <c r="J16" s="15"/>
    </row>
    <row r="17" spans="1:10" ht="27.75" customHeight="1" thickBot="1" x14ac:dyDescent="0.25">
      <c r="A17" s="126" t="s">
        <v>16</v>
      </c>
      <c r="B17" s="127"/>
      <c r="C17" s="127"/>
      <c r="D17" s="127"/>
      <c r="E17" s="128"/>
      <c r="F17" s="15"/>
      <c r="G17" s="15"/>
      <c r="H17" s="15"/>
      <c r="I17" s="53"/>
      <c r="J17" s="54"/>
    </row>
    <row r="18" spans="1:10" ht="35.25" customHeight="1" thickTop="1" thickBot="1" x14ac:dyDescent="0.25">
      <c r="A18" s="15"/>
      <c r="B18" s="15"/>
      <c r="C18" s="15"/>
      <c r="D18" s="15"/>
      <c r="E18" s="15"/>
      <c r="F18" s="15"/>
      <c r="G18" s="15"/>
      <c r="H18" s="15"/>
      <c r="I18" s="53"/>
      <c r="J18" s="53"/>
    </row>
    <row r="19" spans="1:10" ht="36.75" customHeight="1" thickTop="1" x14ac:dyDescent="0.25">
      <c r="A19" s="129" t="s">
        <v>17</v>
      </c>
      <c r="B19" s="130"/>
      <c r="C19" s="130"/>
      <c r="D19" s="130"/>
      <c r="E19" s="141"/>
      <c r="F19" s="57" t="s">
        <v>18</v>
      </c>
      <c r="G19" s="57" t="s">
        <v>19</v>
      </c>
      <c r="H19" s="50" t="s">
        <v>20</v>
      </c>
      <c r="I19" s="53"/>
      <c r="J19" s="53"/>
    </row>
    <row r="20" spans="1:10" ht="54.75" customHeight="1" x14ac:dyDescent="0.2">
      <c r="A20" s="142" t="s">
        <v>29</v>
      </c>
      <c r="B20" s="143"/>
      <c r="C20" s="143"/>
      <c r="D20" s="143"/>
      <c r="E20" s="144"/>
      <c r="F20" s="51">
        <v>5</v>
      </c>
      <c r="G20" s="51">
        <v>3</v>
      </c>
      <c r="H20" s="52">
        <f t="shared" ref="H20:H26" si="0">F20*G20</f>
        <v>15</v>
      </c>
      <c r="I20" s="53"/>
      <c r="J20" s="53"/>
    </row>
    <row r="21" spans="1:10" ht="42.75" customHeight="1" x14ac:dyDescent="0.2">
      <c r="A21" s="142" t="s">
        <v>30</v>
      </c>
      <c r="B21" s="143"/>
      <c r="C21" s="143"/>
      <c r="D21" s="143"/>
      <c r="E21" s="144"/>
      <c r="F21" s="51">
        <v>5</v>
      </c>
      <c r="G21" s="51">
        <v>3</v>
      </c>
      <c r="H21" s="52">
        <f t="shared" si="0"/>
        <v>15</v>
      </c>
      <c r="I21" s="53"/>
      <c r="J21" s="53"/>
    </row>
    <row r="22" spans="1:10" ht="53.25" customHeight="1" x14ac:dyDescent="0.2">
      <c r="A22" s="142" t="s">
        <v>31</v>
      </c>
      <c r="B22" s="143"/>
      <c r="C22" s="143"/>
      <c r="D22" s="143"/>
      <c r="E22" s="144"/>
      <c r="F22" s="51">
        <v>5</v>
      </c>
      <c r="G22" s="51">
        <v>3</v>
      </c>
      <c r="H22" s="52">
        <f t="shared" si="0"/>
        <v>15</v>
      </c>
      <c r="I22" s="53"/>
      <c r="J22" s="53"/>
    </row>
    <row r="23" spans="1:10" ht="57" customHeight="1" x14ac:dyDescent="0.2">
      <c r="A23" s="142" t="s">
        <v>32</v>
      </c>
      <c r="B23" s="143"/>
      <c r="C23" s="143"/>
      <c r="D23" s="143"/>
      <c r="E23" s="144"/>
      <c r="F23" s="51">
        <v>5</v>
      </c>
      <c r="G23" s="51">
        <v>2</v>
      </c>
      <c r="H23" s="52">
        <f t="shared" si="0"/>
        <v>10</v>
      </c>
      <c r="I23" s="53"/>
      <c r="J23" s="53"/>
    </row>
    <row r="24" spans="1:10" ht="48.75" customHeight="1" x14ac:dyDescent="0.2">
      <c r="A24" s="121" t="s">
        <v>33</v>
      </c>
      <c r="B24" s="122"/>
      <c r="C24" s="122"/>
      <c r="D24" s="122"/>
      <c r="E24" s="123"/>
      <c r="F24" s="51">
        <v>5</v>
      </c>
      <c r="G24" s="51">
        <v>6</v>
      </c>
      <c r="H24" s="52">
        <f t="shared" si="0"/>
        <v>30</v>
      </c>
      <c r="I24" s="53"/>
      <c r="J24" s="53"/>
    </row>
    <row r="25" spans="1:10" ht="35.25" customHeight="1" x14ac:dyDescent="0.2">
      <c r="A25" s="121" t="s">
        <v>34</v>
      </c>
      <c r="B25" s="122"/>
      <c r="C25" s="122"/>
      <c r="D25" s="122"/>
      <c r="E25" s="123"/>
      <c r="F25" s="51">
        <v>5</v>
      </c>
      <c r="G25" s="51">
        <v>1</v>
      </c>
      <c r="H25" s="52">
        <f t="shared" si="0"/>
        <v>5</v>
      </c>
      <c r="I25" s="15"/>
      <c r="J25" s="15"/>
    </row>
    <row r="26" spans="1:10" ht="48.75" customHeight="1" x14ac:dyDescent="0.2">
      <c r="A26" s="121" t="s">
        <v>35</v>
      </c>
      <c r="B26" s="122"/>
      <c r="C26" s="122"/>
      <c r="D26" s="122"/>
      <c r="E26" s="123"/>
      <c r="F26" s="59"/>
      <c r="G26" s="51">
        <v>2</v>
      </c>
      <c r="H26" s="52">
        <f t="shared" si="0"/>
        <v>0</v>
      </c>
      <c r="I26" s="15"/>
      <c r="J26" s="58" t="s">
        <v>36</v>
      </c>
    </row>
    <row r="27" spans="1:10" ht="16.5" thickBot="1" x14ac:dyDescent="0.3">
      <c r="A27" s="15"/>
      <c r="B27" s="15"/>
      <c r="C27" s="15"/>
      <c r="D27" s="15"/>
      <c r="E27" s="15"/>
      <c r="F27" s="15"/>
      <c r="G27" s="55" t="s">
        <v>21</v>
      </c>
      <c r="H27" s="56">
        <f>SUM(H20:H26)</f>
        <v>90</v>
      </c>
      <c r="I27" s="15"/>
      <c r="J27" s="15"/>
    </row>
    <row r="28" spans="1:10" ht="15" x14ac:dyDescent="0.2">
      <c r="A28" s="124" t="s">
        <v>37</v>
      </c>
      <c r="B28" s="124"/>
      <c r="C28" s="124"/>
      <c r="D28" s="124"/>
      <c r="E28" s="124"/>
      <c r="F28" s="15"/>
      <c r="G28" s="15"/>
      <c r="H28" s="15"/>
      <c r="I28" s="15"/>
      <c r="J28" s="15"/>
    </row>
    <row r="29" spans="1:10" ht="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</row>
    <row r="30" spans="1:10" ht="15" x14ac:dyDescent="0.2">
      <c r="A30" s="125" t="s">
        <v>22</v>
      </c>
      <c r="B30" s="125"/>
      <c r="C30" s="125"/>
      <c r="D30" s="15"/>
      <c r="E30" s="15"/>
      <c r="F30" s="15"/>
      <c r="G30" s="15"/>
      <c r="H30" s="15"/>
      <c r="I30" s="14"/>
      <c r="J30" s="14"/>
    </row>
  </sheetData>
  <protectedRanges>
    <protectedRange sqref="F20:F26" name="Points_1_1_2"/>
    <protectedRange sqref="B6:E6" name="Name_1_2_3"/>
  </protectedRanges>
  <mergeCells count="22">
    <mergeCell ref="A1:H1"/>
    <mergeCell ref="A2:H2"/>
    <mergeCell ref="B4:E4"/>
    <mergeCell ref="B6:E6"/>
    <mergeCell ref="A24:E24"/>
    <mergeCell ref="A19:E19"/>
    <mergeCell ref="A20:E20"/>
    <mergeCell ref="A21:E21"/>
    <mergeCell ref="A22:E22"/>
    <mergeCell ref="A23:E23"/>
    <mergeCell ref="A8:H9"/>
    <mergeCell ref="A15:E15"/>
    <mergeCell ref="A25:E25"/>
    <mergeCell ref="A28:E28"/>
    <mergeCell ref="A30:C30"/>
    <mergeCell ref="A17:E17"/>
    <mergeCell ref="A11:E11"/>
    <mergeCell ref="A12:E12"/>
    <mergeCell ref="A13:E13"/>
    <mergeCell ref="A14:E14"/>
    <mergeCell ref="A16:E16"/>
    <mergeCell ref="A26:E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Responses</vt:lpstr>
      <vt:lpstr>Evaluator 1</vt:lpstr>
      <vt:lpstr>Evaluator 2</vt:lpstr>
      <vt:lpstr>Evaluator 3</vt:lpstr>
      <vt:lpstr>Evaluator 4</vt:lpstr>
      <vt:lpstr>Evaluator 5</vt:lpstr>
      <vt:lpstr>Cost Summary</vt:lpstr>
      <vt:lpstr>Summary</vt:lpstr>
      <vt:lpstr>Criteria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Bonilla, Hector M</cp:lastModifiedBy>
  <cp:lastPrinted>2010-03-29T18:59:53Z</cp:lastPrinted>
  <dcterms:created xsi:type="dcterms:W3CDTF">2010-03-29T14:58:07Z</dcterms:created>
  <dcterms:modified xsi:type="dcterms:W3CDTF">2019-04-09T14:42:55Z</dcterms:modified>
</cp:coreProperties>
</file>