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PURCHASING\Contracts Reporting Department\FY2018\Open Record Evaluations\Next Update\"/>
    </mc:Choice>
  </mc:AlternateContent>
  <bookViews>
    <workbookView xWindow="7740" yWindow="-180" windowWidth="17115" windowHeight="9855" activeTab="8"/>
  </bookViews>
  <sheets>
    <sheet name="1" sheetId="62" r:id="rId1"/>
    <sheet name="2" sheetId="61" r:id="rId2"/>
    <sheet name="3" sheetId="60" r:id="rId3"/>
    <sheet name="4" sheetId="59" r:id="rId4"/>
    <sheet name="5" sheetId="63" r:id="rId5"/>
    <sheet name="Technical" sheetId="36" r:id="rId6"/>
    <sheet name="Non-Technical" sheetId="37" r:id="rId7"/>
    <sheet name="Summary" sheetId="1" r:id="rId8"/>
    <sheet name="Evaluation Matrix" sheetId="64" r:id="rId9"/>
  </sheets>
  <externalReferences>
    <externalReference r:id="rId10"/>
    <externalReference r:id="rId11"/>
    <externalReference r:id="rId12"/>
    <externalReference r:id="rId13"/>
    <externalReference r:id="rId14"/>
  </externalReferences>
  <calcPr calcId="152511"/>
</workbook>
</file>

<file path=xl/calcChain.xml><?xml version="1.0" encoding="utf-8"?>
<calcChain xmlns="http://schemas.openxmlformats.org/spreadsheetml/2006/main">
  <c r="K25" i="64" l="1"/>
  <c r="H25" i="64"/>
  <c r="E25" i="64"/>
  <c r="B25" i="64"/>
  <c r="K24" i="64"/>
  <c r="H24" i="64"/>
  <c r="E24" i="64"/>
  <c r="B24" i="64"/>
  <c r="K23" i="64"/>
  <c r="H23" i="64"/>
  <c r="E23" i="64"/>
  <c r="B23" i="64"/>
  <c r="K22" i="64"/>
  <c r="H22" i="64"/>
  <c r="E22" i="64"/>
  <c r="B22" i="64"/>
  <c r="K21" i="64"/>
  <c r="H21" i="64"/>
  <c r="E21" i="64"/>
  <c r="B21" i="64"/>
  <c r="K20" i="64"/>
  <c r="H20" i="64"/>
  <c r="E20" i="64"/>
  <c r="B20" i="64"/>
  <c r="K19" i="64"/>
  <c r="H19" i="64"/>
  <c r="E19" i="64"/>
  <c r="B19" i="64"/>
  <c r="K18" i="64"/>
  <c r="H18" i="64"/>
  <c r="E18" i="64"/>
  <c r="B18" i="64"/>
  <c r="K17" i="64"/>
  <c r="H17" i="64"/>
  <c r="E17" i="64"/>
  <c r="B17" i="64"/>
  <c r="K16" i="64"/>
  <c r="H16" i="64"/>
  <c r="L16" i="64" s="1"/>
  <c r="E16" i="64"/>
  <c r="B16" i="64"/>
  <c r="K15" i="64"/>
  <c r="H15" i="64"/>
  <c r="E15" i="64"/>
  <c r="B15" i="64"/>
  <c r="K14" i="64"/>
  <c r="H14" i="64"/>
  <c r="E14" i="64"/>
  <c r="B14" i="64"/>
  <c r="K13" i="64"/>
  <c r="H13" i="64"/>
  <c r="E13" i="64"/>
  <c r="B13" i="64"/>
  <c r="K12" i="64"/>
  <c r="H12" i="64"/>
  <c r="E12" i="64"/>
  <c r="B12" i="64"/>
  <c r="K11" i="64"/>
  <c r="H11" i="64"/>
  <c r="E11" i="64"/>
  <c r="B11" i="64"/>
  <c r="K10" i="64"/>
  <c r="H10" i="64"/>
  <c r="E10" i="64"/>
  <c r="B10" i="64"/>
  <c r="K9" i="64"/>
  <c r="H9" i="64"/>
  <c r="E9" i="64"/>
  <c r="B9" i="64"/>
  <c r="K8" i="64"/>
  <c r="H8" i="64"/>
  <c r="E8" i="64"/>
  <c r="B8" i="64"/>
  <c r="E1" i="64"/>
  <c r="L8" i="64" l="1"/>
  <c r="L24" i="64"/>
  <c r="L9" i="64"/>
  <c r="L11" i="64"/>
  <c r="L15" i="64"/>
  <c r="L13" i="64"/>
  <c r="L17" i="64"/>
  <c r="L19" i="64"/>
  <c r="L23" i="64"/>
  <c r="L21" i="64"/>
  <c r="L25" i="64"/>
  <c r="L10" i="64"/>
  <c r="L12" i="64"/>
  <c r="L14" i="64"/>
  <c r="L18" i="64"/>
  <c r="L20" i="64"/>
  <c r="L22" i="64"/>
  <c r="G21" i="63" l="1"/>
  <c r="B22" i="37" s="1"/>
  <c r="C22" i="37" s="1"/>
  <c r="F21" i="63"/>
  <c r="E21" i="63"/>
  <c r="A21" i="63"/>
  <c r="G20" i="63"/>
  <c r="B21" i="37" s="1"/>
  <c r="C21" i="37" s="1"/>
  <c r="F20" i="63"/>
  <c r="E20" i="63"/>
  <c r="A20" i="63"/>
  <c r="G19" i="63"/>
  <c r="B20" i="37" s="1"/>
  <c r="C20" i="37" s="1"/>
  <c r="F19" i="63"/>
  <c r="E19" i="63"/>
  <c r="F20" i="36" s="1"/>
  <c r="A19" i="63"/>
  <c r="G18" i="63"/>
  <c r="B19" i="37" s="1"/>
  <c r="C19" i="37" s="1"/>
  <c r="F18" i="63"/>
  <c r="E18" i="63"/>
  <c r="F19" i="36" s="1"/>
  <c r="A18" i="63"/>
  <c r="G17" i="63"/>
  <c r="B18" i="37" s="1"/>
  <c r="C18" i="37" s="1"/>
  <c r="F17" i="63"/>
  <c r="E17" i="63"/>
  <c r="A17" i="63"/>
  <c r="G16" i="63"/>
  <c r="B17" i="37" s="1"/>
  <c r="C17" i="37" s="1"/>
  <c r="F16" i="63"/>
  <c r="E16" i="63"/>
  <c r="A16" i="63"/>
  <c r="G15" i="63"/>
  <c r="B16" i="37" s="1"/>
  <c r="C16" i="37" s="1"/>
  <c r="F15" i="63"/>
  <c r="E15" i="63"/>
  <c r="F16" i="36" s="1"/>
  <c r="A15" i="63"/>
  <c r="G14" i="63"/>
  <c r="B15" i="37" s="1"/>
  <c r="C15" i="37" s="1"/>
  <c r="F14" i="63"/>
  <c r="E14" i="63"/>
  <c r="F15" i="36" s="1"/>
  <c r="A14" i="63"/>
  <c r="G13" i="63"/>
  <c r="B14" i="37" s="1"/>
  <c r="C14" i="37" s="1"/>
  <c r="F13" i="63"/>
  <c r="E13" i="63"/>
  <c r="F14" i="36" s="1"/>
  <c r="A13" i="63"/>
  <c r="G12" i="63"/>
  <c r="B13" i="37" s="1"/>
  <c r="C13" i="37" s="1"/>
  <c r="F12" i="63"/>
  <c r="E12" i="63"/>
  <c r="A12" i="63"/>
  <c r="G11" i="63"/>
  <c r="B12" i="37" s="1"/>
  <c r="C12" i="37" s="1"/>
  <c r="F11" i="63"/>
  <c r="E11" i="63"/>
  <c r="A11" i="63"/>
  <c r="G10" i="63"/>
  <c r="B11" i="37" s="1"/>
  <c r="C11" i="37" s="1"/>
  <c r="F10" i="63"/>
  <c r="E10" i="63"/>
  <c r="F11" i="36" s="1"/>
  <c r="A10" i="63"/>
  <c r="G9" i="63"/>
  <c r="B10" i="37" s="1"/>
  <c r="C10" i="37" s="1"/>
  <c r="F9" i="63"/>
  <c r="E9" i="63"/>
  <c r="F10" i="36" s="1"/>
  <c r="A9" i="63"/>
  <c r="G8" i="63"/>
  <c r="B9" i="37" s="1"/>
  <c r="C9" i="37" s="1"/>
  <c r="F8" i="63"/>
  <c r="E8" i="63"/>
  <c r="A8" i="63"/>
  <c r="G7" i="63"/>
  <c r="B8" i="37" s="1"/>
  <c r="C8" i="37" s="1"/>
  <c r="F7" i="63"/>
  <c r="E7" i="63"/>
  <c r="F8" i="36" s="1"/>
  <c r="A7" i="63"/>
  <c r="G6" i="63"/>
  <c r="B7" i="37" s="1"/>
  <c r="C7" i="37" s="1"/>
  <c r="F6" i="63"/>
  <c r="E6" i="63"/>
  <c r="F7" i="36" s="1"/>
  <c r="A6" i="63"/>
  <c r="G5" i="63"/>
  <c r="B6" i="37" s="1"/>
  <c r="C6" i="37" s="1"/>
  <c r="F5" i="63"/>
  <c r="E5" i="63"/>
  <c r="A5" i="63"/>
  <c r="G4" i="63"/>
  <c r="B5" i="37" s="1"/>
  <c r="F4" i="63"/>
  <c r="E4" i="63"/>
  <c r="A4" i="63"/>
  <c r="B4" i="37"/>
  <c r="H4" i="63" l="1"/>
  <c r="H8" i="63"/>
  <c r="H20" i="63"/>
  <c r="H5" i="63"/>
  <c r="H17" i="63"/>
  <c r="H21" i="63"/>
  <c r="F4" i="36"/>
  <c r="F14" i="1"/>
  <c r="F20" i="1"/>
  <c r="H11" i="63"/>
  <c r="H15" i="63"/>
  <c r="F18" i="36"/>
  <c r="H14" i="1"/>
  <c r="H16" i="1"/>
  <c r="H18" i="1"/>
  <c r="H20" i="1"/>
  <c r="H22" i="1"/>
  <c r="F22" i="36"/>
  <c r="F16" i="1"/>
  <c r="F15" i="1"/>
  <c r="F19" i="1"/>
  <c r="F13" i="36"/>
  <c r="F17" i="36"/>
  <c r="F6" i="36"/>
  <c r="H13" i="1"/>
  <c r="H15" i="1"/>
  <c r="H17" i="1"/>
  <c r="H19" i="1"/>
  <c r="H21" i="1"/>
  <c r="H14" i="63"/>
  <c r="F21" i="36"/>
  <c r="H7" i="63"/>
  <c r="F12" i="36"/>
  <c r="H13" i="63"/>
  <c r="H18" i="63"/>
  <c r="H9" i="63"/>
  <c r="F9" i="36"/>
  <c r="H19" i="63"/>
  <c r="H10" i="63"/>
  <c r="H6" i="63"/>
  <c r="H12" i="63"/>
  <c r="H16" i="63"/>
  <c r="F5" i="36"/>
  <c r="G21" i="62"/>
  <c r="F21" i="62"/>
  <c r="E21" i="62"/>
  <c r="A21" i="62"/>
  <c r="A22" i="36" s="1"/>
  <c r="A22" i="37" s="1"/>
  <c r="A22" i="1" s="1"/>
  <c r="G20" i="62"/>
  <c r="F20" i="62"/>
  <c r="E20" i="62"/>
  <c r="H20" i="62" s="1"/>
  <c r="B21" i="36" s="1"/>
  <c r="B21" i="1" s="1"/>
  <c r="A20" i="62"/>
  <c r="A21" i="36" s="1"/>
  <c r="A21" i="37" s="1"/>
  <c r="A21" i="1" s="1"/>
  <c r="G19" i="62"/>
  <c r="F19" i="62"/>
  <c r="E19" i="62"/>
  <c r="A19" i="62"/>
  <c r="A20" i="36" s="1"/>
  <c r="A20" i="37" s="1"/>
  <c r="A20" i="1" s="1"/>
  <c r="G18" i="62"/>
  <c r="F18" i="62"/>
  <c r="E18" i="62"/>
  <c r="A18" i="62"/>
  <c r="A19" i="36" s="1"/>
  <c r="A19" i="37" s="1"/>
  <c r="A19" i="1" s="1"/>
  <c r="G17" i="62"/>
  <c r="F17" i="62"/>
  <c r="E17" i="62"/>
  <c r="A17" i="62"/>
  <c r="A18" i="36" s="1"/>
  <c r="A18" i="37" s="1"/>
  <c r="A18" i="1" s="1"/>
  <c r="G16" i="62"/>
  <c r="F16" i="62"/>
  <c r="E16" i="62"/>
  <c r="A16" i="62"/>
  <c r="A17" i="36" s="1"/>
  <c r="A17" i="37" s="1"/>
  <c r="A17" i="1" s="1"/>
  <c r="G15" i="62"/>
  <c r="F15" i="62"/>
  <c r="E15" i="62"/>
  <c r="A15" i="62"/>
  <c r="A16" i="36" s="1"/>
  <c r="A16" i="37" s="1"/>
  <c r="A16" i="1" s="1"/>
  <c r="G14" i="62"/>
  <c r="F14" i="62"/>
  <c r="E14" i="62"/>
  <c r="A14" i="62"/>
  <c r="A15" i="36" s="1"/>
  <c r="A15" i="37" s="1"/>
  <c r="A15" i="1" s="1"/>
  <c r="G13" i="62"/>
  <c r="F13" i="62"/>
  <c r="E13" i="62"/>
  <c r="A13" i="62"/>
  <c r="A14" i="36" s="1"/>
  <c r="A14" i="37" s="1"/>
  <c r="A14" i="1" s="1"/>
  <c r="G12" i="62"/>
  <c r="F12" i="62"/>
  <c r="E12" i="62"/>
  <c r="A12" i="62"/>
  <c r="A13" i="36" s="1"/>
  <c r="A13" i="37" s="1"/>
  <c r="A13" i="1" s="1"/>
  <c r="G11" i="62"/>
  <c r="F11" i="62"/>
  <c r="E11" i="62"/>
  <c r="A11" i="62"/>
  <c r="A12" i="36" s="1"/>
  <c r="A12" i="37" s="1"/>
  <c r="A12" i="1" s="1"/>
  <c r="G10" i="62"/>
  <c r="F10" i="62"/>
  <c r="E10" i="62"/>
  <c r="H10" i="62" s="1"/>
  <c r="B11" i="36" s="1"/>
  <c r="A10" i="62"/>
  <c r="A11" i="36" s="1"/>
  <c r="A11" i="37" s="1"/>
  <c r="A11" i="1" s="1"/>
  <c r="G9" i="62"/>
  <c r="F9" i="62"/>
  <c r="E9" i="62"/>
  <c r="A9" i="62"/>
  <c r="A10" i="36" s="1"/>
  <c r="A10" i="37" s="1"/>
  <c r="A10" i="1" s="1"/>
  <c r="G8" i="62"/>
  <c r="F8" i="62"/>
  <c r="E8" i="62"/>
  <c r="H8" i="62" s="1"/>
  <c r="B9" i="36" s="1"/>
  <c r="A8" i="62"/>
  <c r="A9" i="36" s="1"/>
  <c r="A9" i="37" s="1"/>
  <c r="A9" i="1" s="1"/>
  <c r="G7" i="62"/>
  <c r="F7" i="62"/>
  <c r="E7" i="62"/>
  <c r="A7" i="62"/>
  <c r="A8" i="36" s="1"/>
  <c r="A8" i="37" s="1"/>
  <c r="A8" i="1" s="1"/>
  <c r="G6" i="62"/>
  <c r="F6" i="62"/>
  <c r="E6" i="62"/>
  <c r="H6" i="62" s="1"/>
  <c r="B7" i="36" s="1"/>
  <c r="A6" i="62"/>
  <c r="A7" i="36" s="1"/>
  <c r="A7" i="37" s="1"/>
  <c r="A7" i="1" s="1"/>
  <c r="G5" i="62"/>
  <c r="F5" i="62"/>
  <c r="E5" i="62"/>
  <c r="A5" i="62"/>
  <c r="A6" i="36" s="1"/>
  <c r="A6" i="37" s="1"/>
  <c r="A6" i="1" s="1"/>
  <c r="G4" i="62"/>
  <c r="F4" i="62"/>
  <c r="E4" i="62"/>
  <c r="A4" i="62"/>
  <c r="A5" i="36" s="1"/>
  <c r="B4" i="36"/>
  <c r="H13" i="62" l="1"/>
  <c r="B14" i="36" s="1"/>
  <c r="B14" i="1" s="1"/>
  <c r="H5" i="62"/>
  <c r="B6" i="36" s="1"/>
  <c r="H9" i="62"/>
  <c r="B10" i="36" s="1"/>
  <c r="H11" i="62"/>
  <c r="B12" i="36" s="1"/>
  <c r="H15" i="62"/>
  <c r="B16" i="36" s="1"/>
  <c r="B16" i="1" s="1"/>
  <c r="H18" i="62"/>
  <c r="B19" i="36" s="1"/>
  <c r="B19" i="1"/>
  <c r="F17" i="1"/>
  <c r="H12" i="62"/>
  <c r="B13" i="36" s="1"/>
  <c r="B13" i="1" s="1"/>
  <c r="F13" i="1"/>
  <c r="F18" i="1"/>
  <c r="H14" i="62"/>
  <c r="B15" i="36" s="1"/>
  <c r="H16" i="62"/>
  <c r="B17" i="36" s="1"/>
  <c r="B17" i="1" s="1"/>
  <c r="F22" i="1"/>
  <c r="H7" i="62"/>
  <c r="B8" i="36" s="1"/>
  <c r="H17" i="62"/>
  <c r="B18" i="36" s="1"/>
  <c r="B18" i="1" s="1"/>
  <c r="F21" i="1"/>
  <c r="H4" i="62"/>
  <c r="B5" i="36" s="1"/>
  <c r="H19" i="62"/>
  <c r="B20" i="36" s="1"/>
  <c r="H21" i="62"/>
  <c r="B22" i="36" s="1"/>
  <c r="B22" i="1" s="1"/>
  <c r="G21" i="61"/>
  <c r="F21" i="61"/>
  <c r="E21" i="61"/>
  <c r="A21" i="61"/>
  <c r="G20" i="61"/>
  <c r="F20" i="61"/>
  <c r="E20" i="61"/>
  <c r="A20" i="61"/>
  <c r="G19" i="61"/>
  <c r="F19" i="61"/>
  <c r="E19" i="61"/>
  <c r="A19" i="61"/>
  <c r="G18" i="61"/>
  <c r="F18" i="61"/>
  <c r="E18" i="61"/>
  <c r="A18" i="61"/>
  <c r="G17" i="61"/>
  <c r="F17" i="61"/>
  <c r="E17" i="61"/>
  <c r="A17" i="61"/>
  <c r="G16" i="61"/>
  <c r="F16" i="61"/>
  <c r="E16" i="61"/>
  <c r="A16" i="61"/>
  <c r="G15" i="61"/>
  <c r="F15" i="61"/>
  <c r="E15" i="61"/>
  <c r="A15" i="61"/>
  <c r="G14" i="61"/>
  <c r="F14" i="61"/>
  <c r="E14" i="61"/>
  <c r="A14" i="61"/>
  <c r="G13" i="61"/>
  <c r="F13" i="61"/>
  <c r="E13" i="61"/>
  <c r="A13" i="61"/>
  <c r="G12" i="61"/>
  <c r="F12" i="61"/>
  <c r="E12" i="61"/>
  <c r="A12" i="61"/>
  <c r="G11" i="61"/>
  <c r="F11" i="61"/>
  <c r="E11" i="61"/>
  <c r="A11" i="61"/>
  <c r="G10" i="61"/>
  <c r="F10" i="61"/>
  <c r="E10" i="61"/>
  <c r="A10" i="61"/>
  <c r="G9" i="61"/>
  <c r="F9" i="61"/>
  <c r="E9" i="61"/>
  <c r="A9" i="61"/>
  <c r="G8" i="61"/>
  <c r="F8" i="61"/>
  <c r="E8" i="61"/>
  <c r="A8" i="61"/>
  <c r="G7" i="61"/>
  <c r="F7" i="61"/>
  <c r="E7" i="61"/>
  <c r="A7" i="61"/>
  <c r="G6" i="61"/>
  <c r="F6" i="61"/>
  <c r="E6" i="61"/>
  <c r="A6" i="61"/>
  <c r="G5" i="61"/>
  <c r="F5" i="61"/>
  <c r="E5" i="61"/>
  <c r="A5" i="61"/>
  <c r="G4" i="61"/>
  <c r="F4" i="61"/>
  <c r="E4" i="61"/>
  <c r="A4" i="61"/>
  <c r="C4" i="36"/>
  <c r="H17" i="61" l="1"/>
  <c r="C18" i="36" s="1"/>
  <c r="C18" i="1" s="1"/>
  <c r="H14" i="61"/>
  <c r="C15" i="36" s="1"/>
  <c r="C15" i="1" s="1"/>
  <c r="H5" i="61"/>
  <c r="C6" i="36" s="1"/>
  <c r="H7" i="61"/>
  <c r="C8" i="36" s="1"/>
  <c r="H9" i="61"/>
  <c r="C10" i="36" s="1"/>
  <c r="H13" i="61"/>
  <c r="C14" i="36" s="1"/>
  <c r="C14" i="1" s="1"/>
  <c r="H15" i="61"/>
  <c r="C16" i="36" s="1"/>
  <c r="C16" i="1" s="1"/>
  <c r="H4" i="61"/>
  <c r="C5" i="36" s="1"/>
  <c r="H8" i="61"/>
  <c r="C9" i="36" s="1"/>
  <c r="H10" i="61"/>
  <c r="C11" i="36" s="1"/>
  <c r="H12" i="61"/>
  <c r="C13" i="36" s="1"/>
  <c r="H16" i="61"/>
  <c r="C17" i="36" s="1"/>
  <c r="C17" i="1" s="1"/>
  <c r="H6" i="61"/>
  <c r="C7" i="36" s="1"/>
  <c r="H18" i="61"/>
  <c r="C19" i="36" s="1"/>
  <c r="H20" i="61"/>
  <c r="C21" i="36" s="1"/>
  <c r="B20" i="1"/>
  <c r="H11" i="61"/>
  <c r="C12" i="36" s="1"/>
  <c r="H21" i="61"/>
  <c r="C22" i="36" s="1"/>
  <c r="C22" i="1" s="1"/>
  <c r="H19" i="61"/>
  <c r="C20" i="36" s="1"/>
  <c r="C20" i="1" s="1"/>
  <c r="B15" i="1"/>
  <c r="G21" i="60"/>
  <c r="F21" i="60"/>
  <c r="E21" i="60"/>
  <c r="H21" i="60" s="1"/>
  <c r="D22" i="36" s="1"/>
  <c r="A21" i="60"/>
  <c r="G20" i="60"/>
  <c r="F20" i="60"/>
  <c r="E20" i="60"/>
  <c r="H20" i="60" s="1"/>
  <c r="D21" i="36" s="1"/>
  <c r="D21" i="1" s="1"/>
  <c r="A20" i="60"/>
  <c r="G19" i="60"/>
  <c r="F19" i="60"/>
  <c r="E19" i="60"/>
  <c r="H19" i="60" s="1"/>
  <c r="D20" i="36" s="1"/>
  <c r="D20" i="1" s="1"/>
  <c r="A19" i="60"/>
  <c r="G18" i="60"/>
  <c r="F18" i="60"/>
  <c r="E18" i="60"/>
  <c r="A18" i="60"/>
  <c r="G17" i="60"/>
  <c r="F17" i="60"/>
  <c r="E17" i="60"/>
  <c r="H17" i="60" s="1"/>
  <c r="D18" i="36" s="1"/>
  <c r="D18" i="1" s="1"/>
  <c r="A17" i="60"/>
  <c r="G16" i="60"/>
  <c r="F16" i="60"/>
  <c r="E16" i="60"/>
  <c r="A16" i="60"/>
  <c r="G15" i="60"/>
  <c r="F15" i="60"/>
  <c r="E15" i="60"/>
  <c r="A15" i="60"/>
  <c r="G14" i="60"/>
  <c r="F14" i="60"/>
  <c r="E14" i="60"/>
  <c r="A14" i="60"/>
  <c r="G13" i="60"/>
  <c r="F13" i="60"/>
  <c r="E13" i="60"/>
  <c r="H13" i="60" s="1"/>
  <c r="D14" i="36" s="1"/>
  <c r="A13" i="60"/>
  <c r="G12" i="60"/>
  <c r="F12" i="60"/>
  <c r="E12" i="60"/>
  <c r="A12" i="60"/>
  <c r="G11" i="60"/>
  <c r="F11" i="60"/>
  <c r="E11" i="60"/>
  <c r="A11" i="60"/>
  <c r="G10" i="60"/>
  <c r="F10" i="60"/>
  <c r="E10" i="60"/>
  <c r="A10" i="60"/>
  <c r="G9" i="60"/>
  <c r="F9" i="60"/>
  <c r="E9" i="60"/>
  <c r="H9" i="60" s="1"/>
  <c r="D10" i="36" s="1"/>
  <c r="A9" i="60"/>
  <c r="G8" i="60"/>
  <c r="F8" i="60"/>
  <c r="E8" i="60"/>
  <c r="H8" i="60" s="1"/>
  <c r="D9" i="36" s="1"/>
  <c r="A8" i="60"/>
  <c r="G7" i="60"/>
  <c r="F7" i="60"/>
  <c r="E7" i="60"/>
  <c r="A7" i="60"/>
  <c r="G6" i="60"/>
  <c r="F6" i="60"/>
  <c r="E6" i="60"/>
  <c r="A6" i="60"/>
  <c r="G5" i="60"/>
  <c r="F5" i="60"/>
  <c r="E5" i="60"/>
  <c r="A5" i="60"/>
  <c r="G4" i="60"/>
  <c r="F4" i="60"/>
  <c r="E4" i="60"/>
  <c r="H4" i="60" s="1"/>
  <c r="D5" i="36" s="1"/>
  <c r="A4" i="60"/>
  <c r="D4" i="36"/>
  <c r="H16" i="60" l="1"/>
  <c r="D17" i="36" s="1"/>
  <c r="H10" i="60"/>
  <c r="D11" i="36" s="1"/>
  <c r="H5" i="60"/>
  <c r="D6" i="36" s="1"/>
  <c r="H6" i="60"/>
  <c r="D7" i="36" s="1"/>
  <c r="D17" i="1"/>
  <c r="G6" i="36"/>
  <c r="D14" i="1"/>
  <c r="D22" i="1"/>
  <c r="H15" i="60"/>
  <c r="D16" i="36" s="1"/>
  <c r="H12" i="60"/>
  <c r="D13" i="36" s="1"/>
  <c r="D13" i="1" s="1"/>
  <c r="C13" i="1"/>
  <c r="H14" i="60"/>
  <c r="D15" i="36" s="1"/>
  <c r="C21" i="1"/>
  <c r="C19" i="1"/>
  <c r="H7" i="60"/>
  <c r="D8" i="36" s="1"/>
  <c r="H11" i="60"/>
  <c r="D12" i="36" s="1"/>
  <c r="H18" i="60"/>
  <c r="D19" i="36" s="1"/>
  <c r="D19" i="1" s="1"/>
  <c r="G21" i="59"/>
  <c r="F21" i="59"/>
  <c r="E21" i="59"/>
  <c r="A21" i="59"/>
  <c r="G20" i="59"/>
  <c r="F20" i="59"/>
  <c r="E20" i="59"/>
  <c r="A20" i="59"/>
  <c r="G19" i="59"/>
  <c r="F19" i="59"/>
  <c r="E19" i="59"/>
  <c r="A19" i="59"/>
  <c r="G18" i="59"/>
  <c r="F18" i="59"/>
  <c r="E18" i="59"/>
  <c r="A18" i="59"/>
  <c r="G17" i="59"/>
  <c r="F17" i="59"/>
  <c r="E17" i="59"/>
  <c r="A17" i="59"/>
  <c r="G16" i="59"/>
  <c r="F16" i="59"/>
  <c r="E16" i="59"/>
  <c r="A16" i="59"/>
  <c r="G15" i="59"/>
  <c r="F15" i="59"/>
  <c r="E15" i="59"/>
  <c r="A15" i="59"/>
  <c r="G14" i="59"/>
  <c r="F14" i="59"/>
  <c r="E14" i="59"/>
  <c r="A14" i="59"/>
  <c r="G13" i="59"/>
  <c r="F13" i="59"/>
  <c r="E13" i="59"/>
  <c r="A13" i="59"/>
  <c r="G12" i="59"/>
  <c r="F12" i="59"/>
  <c r="E12" i="59"/>
  <c r="A12" i="59"/>
  <c r="G11" i="59"/>
  <c r="F11" i="59"/>
  <c r="E11" i="59"/>
  <c r="A11" i="59"/>
  <c r="G10" i="59"/>
  <c r="F10" i="59"/>
  <c r="E10" i="59"/>
  <c r="A10" i="59"/>
  <c r="G9" i="59"/>
  <c r="F9" i="59"/>
  <c r="E9" i="59"/>
  <c r="H9" i="59" s="1"/>
  <c r="E10" i="36" s="1"/>
  <c r="G10" i="36" s="1"/>
  <c r="A9" i="59"/>
  <c r="G8" i="59"/>
  <c r="F8" i="59"/>
  <c r="E8" i="59"/>
  <c r="A8" i="59"/>
  <c r="G7" i="59"/>
  <c r="F7" i="59"/>
  <c r="E7" i="59"/>
  <c r="H7" i="59" s="1"/>
  <c r="E8" i="36" s="1"/>
  <c r="A7" i="59"/>
  <c r="G6" i="59"/>
  <c r="F6" i="59"/>
  <c r="E6" i="59"/>
  <c r="A6" i="59"/>
  <c r="G5" i="59"/>
  <c r="F5" i="59"/>
  <c r="E5" i="59"/>
  <c r="H5" i="59" s="1"/>
  <c r="E6" i="36" s="1"/>
  <c r="A5" i="59"/>
  <c r="G4" i="59"/>
  <c r="F4" i="59"/>
  <c r="E4" i="59"/>
  <c r="A4" i="59"/>
  <c r="E4" i="36"/>
  <c r="H12" i="59" l="1"/>
  <c r="E13" i="36" s="1"/>
  <c r="E13" i="1" s="1"/>
  <c r="H16" i="59"/>
  <c r="E17" i="36" s="1"/>
  <c r="E17" i="1" s="1"/>
  <c r="H18" i="59"/>
  <c r="E19" i="36" s="1"/>
  <c r="E19" i="1" s="1"/>
  <c r="G19" i="1" s="1"/>
  <c r="I19" i="1" s="1"/>
  <c r="H20" i="59"/>
  <c r="E21" i="36" s="1"/>
  <c r="E21" i="1" s="1"/>
  <c r="H6" i="59"/>
  <c r="E7" i="36" s="1"/>
  <c r="G7" i="36" s="1"/>
  <c r="H10" i="59"/>
  <c r="E11" i="36" s="1"/>
  <c r="G11" i="36" s="1"/>
  <c r="H17" i="59"/>
  <c r="E18" i="36" s="1"/>
  <c r="E18" i="1" s="1"/>
  <c r="G18" i="1" s="1"/>
  <c r="I18" i="1" s="1"/>
  <c r="H11" i="59"/>
  <c r="E12" i="36" s="1"/>
  <c r="G12" i="36" s="1"/>
  <c r="H4" i="59"/>
  <c r="E5" i="36" s="1"/>
  <c r="G5" i="36" s="1"/>
  <c r="H8" i="59"/>
  <c r="E9" i="36" s="1"/>
  <c r="G9" i="36" s="1"/>
  <c r="H21" i="59"/>
  <c r="E22" i="36" s="1"/>
  <c r="G8" i="36"/>
  <c r="G13" i="1"/>
  <c r="I13" i="1" s="1"/>
  <c r="H19" i="59"/>
  <c r="E20" i="36" s="1"/>
  <c r="G19" i="36"/>
  <c r="G21" i="36"/>
  <c r="H14" i="59"/>
  <c r="E15" i="36" s="1"/>
  <c r="E15" i="1" s="1"/>
  <c r="G21" i="1"/>
  <c r="I21" i="1" s="1"/>
  <c r="D16" i="1"/>
  <c r="H13" i="59"/>
  <c r="E14" i="36" s="1"/>
  <c r="H15" i="59"/>
  <c r="E16" i="36" s="1"/>
  <c r="E16" i="1" s="1"/>
  <c r="D15" i="1"/>
  <c r="G17" i="1"/>
  <c r="I17" i="1" s="1"/>
  <c r="G13" i="36" l="1"/>
  <c r="G18" i="36"/>
  <c r="G17" i="36"/>
  <c r="E14" i="1"/>
  <c r="G14" i="1" s="1"/>
  <c r="I14" i="1" s="1"/>
  <c r="G14" i="36"/>
  <c r="E20" i="1"/>
  <c r="G20" i="1" s="1"/>
  <c r="I20" i="1" s="1"/>
  <c r="G20" i="36"/>
  <c r="H7" i="36" s="1"/>
  <c r="G16" i="36"/>
  <c r="G15" i="36"/>
  <c r="G16" i="1"/>
  <c r="I16" i="1" s="1"/>
  <c r="E22" i="1"/>
  <c r="G22" i="1" s="1"/>
  <c r="I22" i="1" s="1"/>
  <c r="G22" i="36"/>
  <c r="G15" i="1"/>
  <c r="I15" i="1" s="1"/>
  <c r="H11" i="1"/>
  <c r="F7" i="1"/>
  <c r="F11" i="1"/>
  <c r="F12" i="1"/>
  <c r="E6" i="1"/>
  <c r="E7" i="1"/>
  <c r="E9" i="1"/>
  <c r="E11" i="1"/>
  <c r="D10" i="1"/>
  <c r="D11" i="1"/>
  <c r="C7" i="1"/>
  <c r="C8" i="1"/>
  <c r="B11" i="1"/>
  <c r="B12" i="1"/>
  <c r="H6" i="36" l="1"/>
  <c r="H17" i="36"/>
  <c r="H22" i="36"/>
  <c r="H14" i="36"/>
  <c r="H13" i="36"/>
  <c r="H15" i="36"/>
  <c r="H21" i="36"/>
  <c r="H11" i="36"/>
  <c r="H10" i="36"/>
  <c r="H9" i="36"/>
  <c r="H8" i="36"/>
  <c r="H5" i="36"/>
  <c r="H12" i="36"/>
  <c r="H18" i="36"/>
  <c r="H19" i="36"/>
  <c r="H20" i="36"/>
  <c r="H16" i="36"/>
  <c r="H8" i="1"/>
  <c r="H7" i="1"/>
  <c r="F8" i="1"/>
  <c r="D6" i="1"/>
  <c r="H12" i="1"/>
  <c r="F10" i="1"/>
  <c r="F9" i="1"/>
  <c r="E8" i="1"/>
  <c r="D7" i="1"/>
  <c r="C6" i="1"/>
  <c r="D8" i="1"/>
  <c r="E12" i="1"/>
  <c r="C9" i="1"/>
  <c r="H10" i="1"/>
  <c r="D9" i="1"/>
  <c r="B7" i="1"/>
  <c r="C10" i="1"/>
  <c r="B8" i="1"/>
  <c r="H6" i="1"/>
  <c r="D12" i="1"/>
  <c r="C11" i="1"/>
  <c r="B10" i="1"/>
  <c r="B9" i="1"/>
  <c r="E10" i="1"/>
  <c r="B6" i="1"/>
  <c r="C12" i="1"/>
  <c r="H9" i="1"/>
  <c r="F6" i="1"/>
  <c r="G7" i="1" l="1"/>
  <c r="I7" i="1" s="1"/>
  <c r="G11" i="1"/>
  <c r="I11" i="1" s="1"/>
  <c r="G6" i="1"/>
  <c r="I6" i="1" s="1"/>
  <c r="G12" i="1"/>
  <c r="I12" i="1" s="1"/>
  <c r="G10" i="1"/>
  <c r="I10" i="1" s="1"/>
  <c r="G9" i="1"/>
  <c r="I9" i="1" s="1"/>
  <c r="G8" i="1"/>
  <c r="I8" i="1" s="1"/>
  <c r="D4" i="1" l="1"/>
  <c r="E4" i="1"/>
  <c r="F4" i="1"/>
  <c r="C4" i="1"/>
  <c r="B4" i="1"/>
  <c r="A5" i="37"/>
  <c r="A5" i="1" l="1"/>
  <c r="B5" i="1"/>
  <c r="C5" i="1"/>
  <c r="F5" i="1"/>
  <c r="E5" i="1"/>
  <c r="D5" i="1"/>
  <c r="G5" i="1" l="1"/>
  <c r="C5" i="37"/>
  <c r="D5" i="37" l="1"/>
  <c r="D8" i="37"/>
  <c r="D10" i="37"/>
  <c r="D17" i="37"/>
  <c r="D14" i="37"/>
  <c r="D19" i="37"/>
  <c r="D12" i="37"/>
  <c r="D20" i="37"/>
  <c r="D7" i="37"/>
  <c r="D9" i="37"/>
  <c r="D22" i="37"/>
  <c r="D13" i="37"/>
  <c r="D21" i="37"/>
  <c r="D16" i="37"/>
  <c r="D6" i="37"/>
  <c r="D18" i="37"/>
  <c r="D15" i="37"/>
  <c r="D11" i="37"/>
  <c r="H5" i="1"/>
  <c r="I5" i="1" s="1"/>
  <c r="J5" i="1" l="1"/>
  <c r="J19" i="1"/>
  <c r="J13" i="1"/>
  <c r="J18" i="1"/>
  <c r="J21" i="1"/>
  <c r="J17" i="1"/>
  <c r="J14" i="1"/>
  <c r="J20" i="1"/>
  <c r="J15" i="1"/>
  <c r="J22" i="1"/>
  <c r="J16" i="1"/>
  <c r="J9" i="1"/>
  <c r="J8" i="1"/>
  <c r="J12" i="1"/>
  <c r="J7" i="1"/>
  <c r="J10" i="1"/>
  <c r="J6" i="1"/>
  <c r="J11" i="1"/>
</calcChain>
</file>

<file path=xl/sharedStrings.xml><?xml version="1.0" encoding="utf-8"?>
<sst xmlns="http://schemas.openxmlformats.org/spreadsheetml/2006/main" count="85" uniqueCount="41">
  <si>
    <t>Company/Vendor Name</t>
  </si>
  <si>
    <t>Ranking</t>
  </si>
  <si>
    <r>
      <t>RESPONDENT SUMMARY</t>
    </r>
    <r>
      <rPr>
        <b/>
        <sz val="12"/>
        <color rgb="FFFF0000"/>
        <rFont val="Arial"/>
        <family val="2"/>
      </rPr>
      <t xml:space="preserve"> </t>
    </r>
  </si>
  <si>
    <t>Average  Technical Score</t>
  </si>
  <si>
    <t>Non-Technical Score                      (cost)</t>
  </si>
  <si>
    <t>Average Technical Score</t>
  </si>
  <si>
    <t>Total Score</t>
  </si>
  <si>
    <t xml:space="preserve">RESPONDENT SUMMARY </t>
  </si>
  <si>
    <t>Company/Vendor Name:</t>
  </si>
  <si>
    <t>Criteria 1</t>
  </si>
  <si>
    <t>Criteria 2</t>
  </si>
  <si>
    <t>Criteria 3</t>
  </si>
  <si>
    <t>TOTAL</t>
  </si>
  <si>
    <t>RFP730-18017 Procurement Consulting</t>
  </si>
  <si>
    <t>Prepared By: XXXX 2.27.18</t>
  </si>
  <si>
    <t>RESPONDENT EVALUATION MATRIX</t>
  </si>
  <si>
    <t>Evaluator Name:</t>
  </si>
  <si>
    <t xml:space="preserve">Criteria 1 </t>
  </si>
  <si>
    <r>
      <rPr>
        <b/>
        <sz val="10"/>
        <rFont val="Calibri"/>
        <family val="2"/>
        <scheme val="minor"/>
      </rPr>
      <t>Demonstrated ability of the vendor to provide services outlined in the scope of work.  Provide specific examples of procedures to be utilized as well as services provided to clients of a similar size and complexity as the University of Houston, preferably state universities in Texas.</t>
    </r>
    <r>
      <rPr>
        <b/>
        <sz val="10"/>
        <color rgb="FFFF0000"/>
        <rFont val="Calibri"/>
        <family val="2"/>
        <scheme val="minor"/>
      </rPr>
      <t xml:space="preserve">
</t>
    </r>
  </si>
  <si>
    <t xml:space="preserve">Demonstrated ability to conduct the review with appropriate expertise as well as a timeline that allows minimal disruption of business operations. Provide specific statements regarding client deliverables and time requirements and review and analysis procedures to be utilized.  Provide expertise of individuals who will be assigned to the University of Houston as indicated by their professional training and relevant experience.  These individuals must have a thorough understanding of procurement regulations in Texas that apply to Universities as well as a thorough understanding of effective procurement business processes.  </t>
  </si>
  <si>
    <t>Total</t>
  </si>
  <si>
    <t>POINTS (1-5)</t>
  </si>
  <si>
    <t>WEIGHT</t>
  </si>
  <si>
    <t>SCORE</t>
  </si>
  <si>
    <r>
      <t xml:space="preserve">Instructions:  </t>
    </r>
    <r>
      <rPr>
        <sz val="10"/>
        <rFont val="Arial"/>
        <family val="2"/>
      </rPr>
      <t xml:space="preserve">Please rate the vendor from 1 to 5, using the following criteria to indicate to what level you agree with the statements below, as they related to the vendor's response. </t>
    </r>
  </si>
  <si>
    <t>*Note:  Total should be equal to 100 if received 5-point per criterion.</t>
  </si>
  <si>
    <t>*Note: Insert point under the 'Points' columns</t>
  </si>
  <si>
    <t>Point Scale</t>
  </si>
  <si>
    <t>5.0 to 4.5 = Exceptional, exceeds and fully meets all requirements</t>
  </si>
  <si>
    <t>4.4 to 3.5 = Advantageous, exceeds some requirements</t>
  </si>
  <si>
    <t>3.4 to 2.5 = Meets minimal requirements</t>
  </si>
  <si>
    <t>2.4 to 1.5 = Addresses most of the minimal requirements</t>
  </si>
  <si>
    <t>1.4 to 1.0 = Addresses part of minimal requirements</t>
  </si>
  <si>
    <t>0 = No Response</t>
  </si>
  <si>
    <r>
      <t xml:space="preserve">Maximum dollar amount vendor will charge for fees and expenses for providing the requested services.                                                                </t>
    </r>
    <r>
      <rPr>
        <b/>
        <sz val="10"/>
        <color rgb="FFFF0000"/>
        <rFont val="Calibri"/>
        <family val="2"/>
        <scheme val="minor"/>
      </rPr>
      <t xml:space="preserve">    **Do not evaluate cost.  Evaluator 5 will evaluate cost**</t>
    </r>
  </si>
  <si>
    <t>Checked By :XXXX 2/27/18</t>
  </si>
  <si>
    <t>Evaluator 1</t>
  </si>
  <si>
    <t>Evaluator 2</t>
  </si>
  <si>
    <t>Evaluator 3</t>
  </si>
  <si>
    <t>Evaluator 4</t>
  </si>
  <si>
    <t>Evaluator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</si>
</sst>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0"/>
      <color theme="1"/>
      <name val="Calibri"/>
      <family val="2"/>
      <scheme val="minor"/>
    </font>
    <font>
      <b/>
      <sz val="10"/>
      <name val="Calibri"/>
      <family val="2"/>
      <scheme val="minor"/>
    </font>
    <font>
      <sz val="10"/>
      <name val="Calibri"/>
      <family val="2"/>
      <scheme val="minor"/>
    </font>
    <font>
      <sz val="12"/>
      <color rgb="FFFF0000"/>
      <name val="Arial"/>
      <family val="2"/>
    </font>
    <font>
      <sz val="11"/>
      <name val="Arial"/>
      <family val="2"/>
    </font>
    <font>
      <b/>
      <sz val="11"/>
      <name val="Calibri"/>
      <family val="2"/>
      <scheme val="minor"/>
    </font>
    <font>
      <sz val="10"/>
      <color theme="1"/>
      <name val="Calibri"/>
      <family val="2"/>
      <scheme val="minor"/>
    </font>
    <font>
      <b/>
      <sz val="10"/>
      <color rgb="FFFF0000"/>
      <name val="Calibri"/>
      <family val="2"/>
      <scheme val="minor"/>
    </font>
    <font>
      <b/>
      <sz val="10"/>
      <name val="Arial"/>
      <family val="2"/>
    </font>
  </fonts>
  <fills count="30">
    <fill>
      <patternFill patternType="none"/>
    </fill>
    <fill>
      <patternFill patternType="gray125"/>
    </fill>
    <fill>
      <patternFill patternType="solid">
        <fgColor indexed="50"/>
        <bgColor indexed="64"/>
      </patternFill>
    </fill>
    <fill>
      <patternFill patternType="solid">
        <fgColor rgb="FFFFC000"/>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000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8" tint="0.59999389629810485"/>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118">
    <xf numFmtId="0" fontId="0" fillId="0" borderId="0"/>
    <xf numFmtId="44" fontId="28" fillId="0" borderId="0" applyFont="0" applyFill="0" applyBorder="0" applyAlignment="0" applyProtection="0"/>
    <xf numFmtId="0" fontId="28" fillId="0" borderId="0"/>
    <xf numFmtId="0" fontId="25" fillId="0" borderId="0"/>
    <xf numFmtId="0" fontId="25" fillId="0" borderId="0"/>
    <xf numFmtId="0" fontId="28" fillId="4" borderId="7" applyNumberFormat="0" applyFont="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1" fillId="15"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22" borderId="0" applyNumberFormat="0" applyBorder="0" applyAlignment="0" applyProtection="0"/>
    <xf numFmtId="0" fontId="32" fillId="6" borderId="0" applyNumberFormat="0" applyBorder="0" applyAlignment="0" applyProtection="0"/>
    <xf numFmtId="0" fontId="33" fillId="23" borderId="8" applyNumberFormat="0" applyAlignment="0" applyProtection="0"/>
    <xf numFmtId="0" fontId="34" fillId="24" borderId="9" applyNumberFormat="0" applyAlignment="0" applyProtection="0"/>
    <xf numFmtId="0" fontId="35" fillId="0" borderId="0" applyNumberFormat="0" applyFill="0" applyBorder="0" applyAlignment="0" applyProtection="0"/>
    <xf numFmtId="0" fontId="36" fillId="7" borderId="0" applyNumberFormat="0" applyBorder="0" applyAlignment="0" applyProtection="0"/>
    <xf numFmtId="0" fontId="37" fillId="0" borderId="10" applyNumberFormat="0" applyFill="0" applyAlignment="0" applyProtection="0"/>
    <xf numFmtId="0" fontId="38" fillId="0" borderId="11" applyNumberFormat="0" applyFill="0" applyAlignment="0" applyProtection="0"/>
    <xf numFmtId="0" fontId="39" fillId="0" borderId="12" applyNumberFormat="0" applyFill="0" applyAlignment="0" applyProtection="0"/>
    <xf numFmtId="0" fontId="39" fillId="0" borderId="0" applyNumberFormat="0" applyFill="0" applyBorder="0" applyAlignment="0" applyProtection="0"/>
    <xf numFmtId="0" fontId="40" fillId="10" borderId="8" applyNumberFormat="0" applyAlignment="0" applyProtection="0"/>
    <xf numFmtId="0" fontId="41" fillId="0" borderId="13" applyNumberFormat="0" applyFill="0" applyAlignment="0" applyProtection="0"/>
    <xf numFmtId="0" fontId="42" fillId="25" borderId="0" applyNumberFormat="0" applyBorder="0" applyAlignment="0" applyProtection="0"/>
    <xf numFmtId="0" fontId="29" fillId="4" borderId="7" applyNumberFormat="0" applyFont="0" applyAlignment="0" applyProtection="0"/>
    <xf numFmtId="0" fontId="43" fillId="23" borderId="14" applyNumberFormat="0" applyAlignment="0" applyProtection="0"/>
    <xf numFmtId="0" fontId="44" fillId="0" borderId="0" applyNumberFormat="0" applyFill="0" applyBorder="0" applyAlignment="0" applyProtection="0"/>
    <xf numFmtId="0" fontId="45" fillId="0" borderId="15" applyNumberFormat="0" applyFill="0" applyAlignment="0" applyProtection="0"/>
    <xf numFmtId="0" fontId="46" fillId="0" borderId="0" applyNumberFormat="0" applyFill="0" applyBorder="0" applyAlignment="0" applyProtection="0"/>
    <xf numFmtId="0" fontId="24" fillId="0" borderId="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1" fillId="15"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22" borderId="0" applyNumberFormat="0" applyBorder="0" applyAlignment="0" applyProtection="0"/>
    <xf numFmtId="0" fontId="32" fillId="6" borderId="0" applyNumberFormat="0" applyBorder="0" applyAlignment="0" applyProtection="0"/>
    <xf numFmtId="0" fontId="33" fillId="23" borderId="8" applyNumberFormat="0" applyAlignment="0" applyProtection="0"/>
    <xf numFmtId="0" fontId="34" fillId="24" borderId="9" applyNumberFormat="0" applyAlignment="0" applyProtection="0"/>
    <xf numFmtId="0" fontId="35" fillId="0" borderId="0" applyNumberFormat="0" applyFill="0" applyBorder="0" applyAlignment="0" applyProtection="0"/>
    <xf numFmtId="0" fontId="36" fillId="7" borderId="0" applyNumberFormat="0" applyBorder="0" applyAlignment="0" applyProtection="0"/>
    <xf numFmtId="0" fontId="37" fillId="0" borderId="10" applyNumberFormat="0" applyFill="0" applyAlignment="0" applyProtection="0"/>
    <xf numFmtId="0" fontId="38" fillId="0" borderId="11" applyNumberFormat="0" applyFill="0" applyAlignment="0" applyProtection="0"/>
    <xf numFmtId="0" fontId="39" fillId="0" borderId="12" applyNumberFormat="0" applyFill="0" applyAlignment="0" applyProtection="0"/>
    <xf numFmtId="0" fontId="39" fillId="0" borderId="0" applyNumberFormat="0" applyFill="0" applyBorder="0" applyAlignment="0" applyProtection="0"/>
    <xf numFmtId="0" fontId="40" fillId="10" borderId="8" applyNumberFormat="0" applyAlignment="0" applyProtection="0"/>
    <xf numFmtId="0" fontId="41" fillId="0" borderId="13" applyNumberFormat="0" applyFill="0" applyAlignment="0" applyProtection="0"/>
    <xf numFmtId="0" fontId="42" fillId="25" borderId="0" applyNumberFormat="0" applyBorder="0" applyAlignment="0" applyProtection="0"/>
    <xf numFmtId="0" fontId="43" fillId="23" borderId="14" applyNumberFormat="0" applyAlignment="0" applyProtection="0"/>
    <xf numFmtId="0" fontId="44" fillId="0" borderId="0" applyNumberFormat="0" applyFill="0" applyBorder="0" applyAlignment="0" applyProtection="0"/>
    <xf numFmtId="0" fontId="45" fillId="0" borderId="15" applyNumberFormat="0" applyFill="0" applyAlignment="0" applyProtection="0"/>
    <xf numFmtId="0" fontId="46" fillId="0" borderId="0" applyNumberFormat="0" applyFill="0" applyBorder="0" applyAlignment="0" applyProtection="0"/>
    <xf numFmtId="0" fontId="28" fillId="0" borderId="0"/>
    <xf numFmtId="0" fontId="28" fillId="4" borderId="7" applyNumberFormat="0" applyFont="0" applyAlignment="0" applyProtection="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6" fillId="0" borderId="0"/>
    <xf numFmtId="0" fontId="15"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85">
    <xf numFmtId="0" fontId="0" fillId="0" borderId="0" xfId="0"/>
    <xf numFmtId="0" fontId="27" fillId="0" borderId="0" xfId="0" applyFont="1"/>
    <xf numFmtId="0" fontId="27" fillId="0" borderId="0" xfId="0" applyFont="1" applyBorder="1"/>
    <xf numFmtId="0" fontId="26" fillId="0" borderId="1" xfId="0" applyFont="1" applyBorder="1" applyAlignment="1">
      <alignment horizontal="center" vertical="center"/>
    </xf>
    <xf numFmtId="0" fontId="26" fillId="0" borderId="2" xfId="0" applyFont="1" applyFill="1" applyBorder="1" applyAlignment="1">
      <alignment horizontal="center" vertical="center" textRotation="90" wrapText="1"/>
    </xf>
    <xf numFmtId="0" fontId="26" fillId="0" borderId="2" xfId="0" applyFont="1" applyBorder="1" applyAlignment="1">
      <alignment horizontal="center" vertical="center" wrapText="1"/>
    </xf>
    <xf numFmtId="0" fontId="26" fillId="3" borderId="3" xfId="0" applyFont="1" applyFill="1" applyBorder="1" applyAlignment="1">
      <alignment horizontal="center" vertical="center"/>
    </xf>
    <xf numFmtId="0" fontId="26" fillId="0" borderId="0" xfId="0" applyFont="1" applyAlignment="1">
      <alignment horizontal="center" vertical="center"/>
    </xf>
    <xf numFmtId="0" fontId="27" fillId="0" borderId="4" xfId="0" applyFont="1" applyFill="1" applyBorder="1" applyAlignment="1">
      <alignment horizontal="center"/>
    </xf>
    <xf numFmtId="4" fontId="27" fillId="0" borderId="5" xfId="0" applyNumberFormat="1" applyFont="1" applyBorder="1"/>
    <xf numFmtId="0" fontId="27" fillId="3" borderId="6" xfId="0" applyFont="1" applyFill="1" applyBorder="1" applyAlignment="1">
      <alignment horizontal="center"/>
    </xf>
    <xf numFmtId="4" fontId="27" fillId="0" borderId="16" xfId="0" applyNumberFormat="1" applyFont="1" applyBorder="1"/>
    <xf numFmtId="0" fontId="26" fillId="3" borderId="18" xfId="0" applyFont="1" applyFill="1" applyBorder="1" applyAlignment="1">
      <alignment horizontal="center" vertical="center"/>
    </xf>
    <xf numFmtId="0" fontId="26" fillId="0" borderId="1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20" xfId="0" applyFont="1" applyBorder="1" applyAlignment="1">
      <alignment horizontal="center" vertical="center" wrapText="1"/>
    </xf>
    <xf numFmtId="0" fontId="27" fillId="0" borderId="0" xfId="0" applyFont="1" applyFill="1"/>
    <xf numFmtId="0" fontId="26" fillId="0" borderId="0" xfId="0" applyFont="1" applyBorder="1" applyAlignment="1"/>
    <xf numFmtId="0" fontId="0" fillId="0" borderId="0" xfId="0" applyBorder="1"/>
    <xf numFmtId="0" fontId="26" fillId="26" borderId="2" xfId="0" applyFont="1" applyFill="1" applyBorder="1" applyAlignment="1">
      <alignment horizontal="center" vertical="center" textRotation="90" wrapText="1"/>
    </xf>
    <xf numFmtId="0" fontId="51" fillId="0" borderId="0" xfId="0" applyFont="1" applyFill="1"/>
    <xf numFmtId="0" fontId="49" fillId="0" borderId="21" xfId="116" applyFont="1" applyBorder="1" applyAlignment="1">
      <alignment horizontal="center"/>
    </xf>
    <xf numFmtId="0" fontId="48" fillId="3" borderId="21" xfId="116" applyFont="1" applyFill="1" applyBorder="1" applyAlignment="1">
      <alignment horizontal="center"/>
    </xf>
    <xf numFmtId="0" fontId="50" fillId="0" borderId="0" xfId="0" applyFont="1"/>
    <xf numFmtId="0" fontId="50" fillId="3" borderId="0" xfId="0" applyFont="1" applyFill="1"/>
    <xf numFmtId="0" fontId="26" fillId="0" borderId="0" xfId="0" applyFont="1" applyAlignment="1"/>
    <xf numFmtId="0" fontId="52" fillId="0" borderId="0" xfId="0" applyFont="1"/>
    <xf numFmtId="0" fontId="53" fillId="0" borderId="0" xfId="0" applyFont="1" applyBorder="1" applyAlignment="1">
      <alignment horizontal="center"/>
    </xf>
    <xf numFmtId="0" fontId="54" fillId="0" borderId="0" xfId="117" applyFont="1"/>
    <xf numFmtId="0" fontId="48" fillId="3" borderId="25" xfId="117" applyFont="1" applyFill="1" applyBorder="1" applyAlignment="1">
      <alignment horizontal="center" vertical="center"/>
    </xf>
    <xf numFmtId="0" fontId="48" fillId="0" borderId="0" xfId="117" applyFont="1" applyAlignment="1">
      <alignment horizontal="center"/>
    </xf>
    <xf numFmtId="0" fontId="49" fillId="28" borderId="26" xfId="117" applyFont="1" applyFill="1" applyBorder="1" applyAlignment="1">
      <alignment horizontal="center"/>
    </xf>
    <xf numFmtId="0" fontId="49" fillId="0" borderId="27" xfId="117" applyFont="1" applyFill="1" applyBorder="1" applyAlignment="1">
      <alignment horizontal="center"/>
    </xf>
    <xf numFmtId="0" fontId="49" fillId="29" borderId="28" xfId="117" applyFont="1" applyFill="1" applyBorder="1" applyAlignment="1">
      <alignment horizontal="center"/>
    </xf>
    <xf numFmtId="0" fontId="48" fillId="28" borderId="26" xfId="117" applyFont="1" applyFill="1" applyBorder="1" applyAlignment="1">
      <alignment horizontal="center"/>
    </xf>
    <xf numFmtId="0" fontId="48" fillId="0" borderId="27" xfId="117" applyFont="1" applyFill="1" applyBorder="1" applyAlignment="1">
      <alignment horizontal="center"/>
    </xf>
    <xf numFmtId="0" fontId="48" fillId="29" borderId="28" xfId="117" applyFont="1" applyFill="1" applyBorder="1" applyAlignment="1">
      <alignment horizontal="center"/>
    </xf>
    <xf numFmtId="0" fontId="54" fillId="0" borderId="29" xfId="117" applyFont="1" applyBorder="1" applyAlignment="1">
      <alignment horizontal="center"/>
    </xf>
    <xf numFmtId="0" fontId="28" fillId="0" borderId="30" xfId="88" applyFont="1" applyFill="1" applyBorder="1" applyAlignment="1">
      <alignment horizontal="center"/>
    </xf>
    <xf numFmtId="0" fontId="50" fillId="28" borderId="31" xfId="117" applyFont="1" applyFill="1" applyBorder="1" applyAlignment="1">
      <alignment horizontal="center"/>
    </xf>
    <xf numFmtId="0" fontId="50" fillId="0" borderId="32" xfId="117" applyFont="1" applyFill="1" applyBorder="1" applyAlignment="1">
      <alignment horizontal="center"/>
    </xf>
    <xf numFmtId="0" fontId="50" fillId="29" borderId="6" xfId="117" applyFont="1" applyFill="1" applyBorder="1" applyAlignment="1">
      <alignment horizontal="center"/>
    </xf>
    <xf numFmtId="0" fontId="54" fillId="28" borderId="31" xfId="117" applyFont="1" applyFill="1" applyBorder="1" applyAlignment="1">
      <alignment horizontal="center"/>
    </xf>
    <xf numFmtId="0" fontId="54" fillId="0" borderId="32" xfId="117" applyFont="1" applyFill="1" applyBorder="1" applyAlignment="1">
      <alignment horizontal="center"/>
    </xf>
    <xf numFmtId="0" fontId="54" fillId="29" borderId="6" xfId="117" applyFont="1" applyFill="1" applyBorder="1" applyAlignment="1">
      <alignment horizontal="center"/>
    </xf>
    <xf numFmtId="0" fontId="54" fillId="3" borderId="29" xfId="117" applyFont="1" applyFill="1" applyBorder="1" applyAlignment="1">
      <alignment horizontal="center"/>
    </xf>
    <xf numFmtId="0" fontId="28" fillId="0" borderId="0" xfId="88" applyFont="1" applyFill="1" applyBorder="1" applyAlignment="1">
      <alignment horizontal="center"/>
    </xf>
    <xf numFmtId="0" fontId="50" fillId="0" borderId="0" xfId="117" applyFont="1" applyFill="1" applyBorder="1" applyAlignment="1">
      <alignment horizontal="center"/>
    </xf>
    <xf numFmtId="0" fontId="54" fillId="0" borderId="0" xfId="117" applyFont="1" applyFill="1" applyBorder="1" applyAlignment="1">
      <alignment horizontal="center"/>
    </xf>
    <xf numFmtId="0" fontId="28" fillId="0" borderId="0" xfId="0" applyFont="1"/>
    <xf numFmtId="0" fontId="56" fillId="0" borderId="19" xfId="0" applyFont="1" applyBorder="1"/>
    <xf numFmtId="0" fontId="56" fillId="0" borderId="33" xfId="0" applyFont="1" applyBorder="1"/>
    <xf numFmtId="0" fontId="56" fillId="0" borderId="34" xfId="0" applyFont="1" applyBorder="1"/>
    <xf numFmtId="0" fontId="49" fillId="0" borderId="0" xfId="0" applyFont="1" applyAlignment="1">
      <alignment horizontal="center"/>
    </xf>
    <xf numFmtId="0" fontId="26" fillId="2" borderId="0" xfId="0" applyFont="1" applyFill="1" applyBorder="1" applyAlignment="1">
      <alignment horizontal="center" vertical="center" wrapText="1"/>
    </xf>
    <xf numFmtId="0" fontId="48" fillId="0" borderId="21" xfId="116" applyFont="1" applyBorder="1" applyAlignment="1">
      <alignment horizontal="center"/>
    </xf>
    <xf numFmtId="0" fontId="26" fillId="0" borderId="0" xfId="0" applyFont="1" applyAlignment="1">
      <alignment horizontal="center"/>
    </xf>
    <xf numFmtId="0" fontId="26" fillId="2" borderId="0" xfId="0" applyFont="1" applyFill="1" applyAlignment="1">
      <alignment horizontal="center" vertical="center" wrapText="1"/>
    </xf>
    <xf numFmtId="0" fontId="53" fillId="0" borderId="0" xfId="117" applyFont="1" applyBorder="1" applyAlignment="1">
      <alignment horizontal="center"/>
    </xf>
    <xf numFmtId="0" fontId="53" fillId="0" borderId="22" xfId="0" applyFont="1" applyBorder="1" applyAlignment="1">
      <alignment horizontal="center"/>
    </xf>
    <xf numFmtId="0" fontId="28" fillId="0" borderId="39" xfId="0" applyFont="1" applyBorder="1" applyAlignment="1">
      <alignment horizontal="left" vertical="center" wrapText="1"/>
    </xf>
    <xf numFmtId="0" fontId="28" fillId="0" borderId="40" xfId="0" applyFont="1" applyBorder="1" applyAlignment="1">
      <alignment horizontal="left" vertical="center" wrapText="1"/>
    </xf>
    <xf numFmtId="0" fontId="28" fillId="0" borderId="41" xfId="0" applyFont="1" applyBorder="1" applyAlignment="1">
      <alignment horizontal="left" vertical="center" wrapText="1"/>
    </xf>
    <xf numFmtId="0" fontId="26" fillId="0" borderId="0" xfId="0" applyFont="1" applyAlignment="1">
      <alignment horizontal="left"/>
    </xf>
    <xf numFmtId="0" fontId="52" fillId="27" borderId="0" xfId="0" applyFont="1" applyFill="1" applyBorder="1" applyAlignment="1">
      <alignment horizontal="center"/>
    </xf>
    <xf numFmtId="0" fontId="55" fillId="0" borderId="23" xfId="117" applyFont="1" applyFill="1" applyBorder="1" applyAlignment="1">
      <alignment horizontal="left" vertical="center" wrapText="1"/>
    </xf>
    <xf numFmtId="0" fontId="55" fillId="0" borderId="24" xfId="117" applyFont="1" applyFill="1" applyBorder="1" applyAlignment="1">
      <alignment horizontal="left" vertical="center" wrapText="1"/>
    </xf>
    <xf numFmtId="0" fontId="55" fillId="0" borderId="18" xfId="117" applyFont="1" applyFill="1" applyBorder="1" applyAlignment="1">
      <alignment horizontal="left" vertical="center" wrapText="1"/>
    </xf>
    <xf numFmtId="0" fontId="49" fillId="0" borderId="23" xfId="117" applyFont="1" applyFill="1" applyBorder="1" applyAlignment="1">
      <alignment horizontal="left" vertical="center" wrapText="1"/>
    </xf>
    <xf numFmtId="0" fontId="49" fillId="0" borderId="24" xfId="117" applyFont="1" applyFill="1" applyBorder="1" applyAlignment="1">
      <alignment horizontal="left" vertical="center" wrapText="1"/>
    </xf>
    <xf numFmtId="0" fontId="49" fillId="0" borderId="18" xfId="117" applyFont="1" applyFill="1" applyBorder="1" applyAlignment="1">
      <alignment horizontal="left" vertical="center" wrapText="1"/>
    </xf>
    <xf numFmtId="0" fontId="49" fillId="0" borderId="23" xfId="117" applyFont="1" applyFill="1" applyBorder="1" applyAlignment="1">
      <alignment horizontal="center" vertical="center" wrapText="1"/>
    </xf>
    <xf numFmtId="0" fontId="49" fillId="0" borderId="24" xfId="117" applyFont="1" applyFill="1" applyBorder="1" applyAlignment="1">
      <alignment horizontal="center" vertical="center" wrapText="1"/>
    </xf>
    <xf numFmtId="0" fontId="49" fillId="0" borderId="18" xfId="117" applyFont="1" applyFill="1" applyBorder="1" applyAlignment="1">
      <alignment horizontal="center" vertical="center" wrapText="1"/>
    </xf>
    <xf numFmtId="0" fontId="56" fillId="0" borderId="0" xfId="0" applyFont="1" applyAlignment="1">
      <alignment horizontal="center" vertical="top" wrapText="1"/>
    </xf>
    <xf numFmtId="0" fontId="56" fillId="0" borderId="35" xfId="0" applyFont="1" applyBorder="1" applyAlignment="1">
      <alignment horizontal="center" vertical="top" wrapText="1"/>
    </xf>
    <xf numFmtId="0" fontId="56" fillId="2" borderId="36" xfId="0" applyFont="1" applyFill="1" applyBorder="1" applyAlignment="1">
      <alignment horizontal="center"/>
    </xf>
    <xf numFmtId="0" fontId="56" fillId="2" borderId="37" xfId="0" applyFont="1" applyFill="1" applyBorder="1" applyAlignment="1">
      <alignment horizontal="center"/>
    </xf>
    <xf numFmtId="0" fontId="56" fillId="2" borderId="38" xfId="0" applyFont="1" applyFill="1" applyBorder="1" applyAlignment="1">
      <alignment horizontal="center"/>
    </xf>
    <xf numFmtId="0" fontId="28" fillId="0" borderId="39" xfId="0" applyFont="1" applyBorder="1" applyAlignment="1">
      <alignment horizontal="left"/>
    </xf>
    <xf numFmtId="0" fontId="28" fillId="0" borderId="40" xfId="0" applyFont="1" applyBorder="1" applyAlignment="1">
      <alignment horizontal="left"/>
    </xf>
    <xf numFmtId="0" fontId="28" fillId="0" borderId="41" xfId="0" applyFont="1" applyBorder="1" applyAlignment="1">
      <alignment horizontal="left"/>
    </xf>
    <xf numFmtId="0" fontId="28" fillId="0" borderId="42" xfId="0" applyFont="1" applyBorder="1" applyAlignment="1">
      <alignment horizontal="left"/>
    </xf>
    <xf numFmtId="0" fontId="28" fillId="0" borderId="43" xfId="0" applyFont="1" applyBorder="1" applyAlignment="1">
      <alignment horizontal="left"/>
    </xf>
    <xf numFmtId="0" fontId="28" fillId="0" borderId="44" xfId="0" applyFont="1" applyBorder="1" applyAlignment="1">
      <alignment horizontal="left"/>
    </xf>
  </cellXfs>
  <cellStyles count="118">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97"/>
    <cellStyle name="Normal 4 11" xfId="99"/>
    <cellStyle name="Normal 4 12" xfId="100"/>
    <cellStyle name="Normal 4 13" xfId="105"/>
    <cellStyle name="Normal 4 14" xfId="106"/>
    <cellStyle name="Normal 4 15" xfId="107"/>
    <cellStyle name="Normal 4 16" xfId="108"/>
    <cellStyle name="Normal 4 17" xfId="109"/>
    <cellStyle name="Normal 4 18" xfId="110"/>
    <cellStyle name="Normal 4 19" xfId="111"/>
    <cellStyle name="Normal 4 2" xfId="47"/>
    <cellStyle name="Normal 4 20" xfId="112"/>
    <cellStyle name="Normal 4 21" xfId="113"/>
    <cellStyle name="Normal 4 22" xfId="114"/>
    <cellStyle name="Normal 4 23" xfId="115"/>
    <cellStyle name="Normal 4 24" xfId="116"/>
    <cellStyle name="Normal 4 25" xfId="11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2"/>
    <cellStyle name="Note 2" xfId="5"/>
    <cellStyle name="Note 3" xfId="89"/>
    <cellStyle name="Note 4" xfId="42"/>
    <cellStyle name="Output 2" xfId="84"/>
    <cellStyle name="Output 3" xfId="43"/>
    <cellStyle name="Percent 2" xfId="103"/>
    <cellStyle name="Percent 3" xfId="104"/>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valuation%20Matrix%20-RFP730-18017%20Procurement%20Consulting_Tenn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py%20of%20Evaluation%20Matrix%20-RFP730-18017%20Procurement%20Consulting_Underwoo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valuation%20Matrix%20-RFP730-18017%20Procurement%20Consulting_Thornt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valuation%20Matrix%20-RFP730-18017%20Procurement%20ConsultingMcClai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valuation%20Matrix%20-RFP730-18017%20Procurement%20Consulting%20Livingst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3rd I Business Solutions</v>
          </cell>
        </row>
        <row r="5">
          <cell r="A5" t="str">
            <v>Berkeley Research Group</v>
          </cell>
        </row>
        <row r="6">
          <cell r="A6" t="str">
            <v>C+A Global Group</v>
          </cell>
        </row>
        <row r="7">
          <cell r="A7" t="str">
            <v>Calyptus Consulting Group, Inc.</v>
          </cell>
        </row>
        <row r="8">
          <cell r="A8" t="str">
            <v>Civic Initiatives, LLC</v>
          </cell>
        </row>
        <row r="9">
          <cell r="A9" t="str">
            <v>Crowe Horwath</v>
          </cell>
        </row>
        <row r="10">
          <cell r="A10" t="str">
            <v>Deloitte Consulting</v>
          </cell>
        </row>
        <row r="11">
          <cell r="A11" t="str">
            <v>Denim Butterfly International</v>
          </cell>
        </row>
        <row r="12">
          <cell r="A12" t="str">
            <v>Grant Thornton</v>
          </cell>
        </row>
        <row r="13">
          <cell r="A13" t="str">
            <v>Huron</v>
          </cell>
        </row>
        <row r="14">
          <cell r="A14" t="str">
            <v>iLynx</v>
          </cell>
        </row>
        <row r="15">
          <cell r="A15" t="str">
            <v>J.A. White and Associates</v>
          </cell>
        </row>
        <row r="16">
          <cell r="A16" t="str">
            <v>Mindstream Consulting</v>
          </cell>
        </row>
        <row r="17">
          <cell r="A17" t="str">
            <v>Royal Kinetic</v>
          </cell>
        </row>
        <row r="18">
          <cell r="A18" t="str">
            <v>RSM US</v>
          </cell>
        </row>
        <row r="19">
          <cell r="A19" t="str">
            <v>Sirius Solutions</v>
          </cell>
        </row>
        <row r="20">
          <cell r="A20" t="str">
            <v>SpendWorx</v>
          </cell>
        </row>
        <row r="21">
          <cell r="A21" t="str">
            <v>Weaver</v>
          </cell>
        </row>
      </sheetData>
      <sheetData sheetId="2">
        <row r="3">
          <cell r="C3" t="str">
            <v>Jackie D. Tenner</v>
          </cell>
        </row>
        <row r="8">
          <cell r="E8">
            <v>18.399999999999999</v>
          </cell>
          <cell r="H8">
            <v>17.5</v>
          </cell>
          <cell r="K8">
            <v>0</v>
          </cell>
        </row>
        <row r="9">
          <cell r="E9">
            <v>32</v>
          </cell>
          <cell r="H9">
            <v>28</v>
          </cell>
          <cell r="K9">
            <v>0</v>
          </cell>
        </row>
        <row r="10">
          <cell r="E10">
            <v>9.6</v>
          </cell>
          <cell r="H10">
            <v>8.4</v>
          </cell>
          <cell r="K10">
            <v>0</v>
          </cell>
        </row>
        <row r="11">
          <cell r="E11">
            <v>35.200000000000003</v>
          </cell>
          <cell r="H11">
            <v>30.800000000000004</v>
          </cell>
          <cell r="K11">
            <v>0</v>
          </cell>
        </row>
        <row r="12">
          <cell r="E12">
            <v>30.4</v>
          </cell>
          <cell r="H12">
            <v>24.5</v>
          </cell>
          <cell r="K12">
            <v>0</v>
          </cell>
        </row>
        <row r="13">
          <cell r="E13">
            <v>25.6</v>
          </cell>
          <cell r="H13">
            <v>23.8</v>
          </cell>
          <cell r="K13">
            <v>0</v>
          </cell>
        </row>
        <row r="14">
          <cell r="E14">
            <v>36</v>
          </cell>
          <cell r="H14">
            <v>31.5</v>
          </cell>
          <cell r="K14">
            <v>0</v>
          </cell>
        </row>
        <row r="15">
          <cell r="E15">
            <v>9.6</v>
          </cell>
          <cell r="H15">
            <v>9.7999999999999989</v>
          </cell>
          <cell r="K15">
            <v>0</v>
          </cell>
        </row>
        <row r="16">
          <cell r="E16">
            <v>20</v>
          </cell>
          <cell r="H16">
            <v>19.599999999999998</v>
          </cell>
          <cell r="K16">
            <v>0</v>
          </cell>
        </row>
        <row r="17">
          <cell r="E17">
            <v>28</v>
          </cell>
          <cell r="H17">
            <v>24.5</v>
          </cell>
          <cell r="K17">
            <v>0</v>
          </cell>
        </row>
        <row r="18">
          <cell r="E18">
            <v>21.6</v>
          </cell>
          <cell r="H18">
            <v>21</v>
          </cell>
          <cell r="K18">
            <v>0</v>
          </cell>
        </row>
        <row r="19">
          <cell r="E19">
            <v>20</v>
          </cell>
          <cell r="H19">
            <v>16.099999999999998</v>
          </cell>
          <cell r="K19">
            <v>0</v>
          </cell>
        </row>
        <row r="20">
          <cell r="E20">
            <v>24</v>
          </cell>
          <cell r="H20">
            <v>22.400000000000002</v>
          </cell>
          <cell r="K20">
            <v>0</v>
          </cell>
        </row>
        <row r="21">
          <cell r="E21">
            <v>21.6</v>
          </cell>
          <cell r="H21">
            <v>17.5</v>
          </cell>
          <cell r="K21">
            <v>0</v>
          </cell>
        </row>
        <row r="22">
          <cell r="E22">
            <v>20</v>
          </cell>
          <cell r="H22">
            <v>17.5</v>
          </cell>
          <cell r="K22">
            <v>0</v>
          </cell>
        </row>
        <row r="23">
          <cell r="E23">
            <v>24</v>
          </cell>
          <cell r="H23">
            <v>23.099999999999998</v>
          </cell>
          <cell r="K23">
            <v>0</v>
          </cell>
        </row>
        <row r="24">
          <cell r="E24">
            <v>22.4</v>
          </cell>
          <cell r="H24">
            <v>17.5</v>
          </cell>
          <cell r="K24">
            <v>0</v>
          </cell>
        </row>
        <row r="25">
          <cell r="E25">
            <v>26.4</v>
          </cell>
          <cell r="H25">
            <v>24.5</v>
          </cell>
          <cell r="K25">
            <v>0</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ow r="6">
          <cell r="A6" t="str">
            <v>RFP730-18017 Procurement Consulting</v>
          </cell>
        </row>
      </sheetData>
      <sheetData sheetId="1">
        <row r="4">
          <cell r="A4" t="str">
            <v>3rd I Business Solutions</v>
          </cell>
        </row>
        <row r="5">
          <cell r="A5" t="str">
            <v>Berkeley Research Group</v>
          </cell>
        </row>
        <row r="6">
          <cell r="A6" t="str">
            <v>C+A Global Group</v>
          </cell>
        </row>
        <row r="7">
          <cell r="A7" t="str">
            <v>Calyptus Consulting Group, Inc.</v>
          </cell>
        </row>
        <row r="8">
          <cell r="A8" t="str">
            <v>Civic Initiatives, LLC</v>
          </cell>
        </row>
        <row r="9">
          <cell r="A9" t="str">
            <v>Crowe Horwath</v>
          </cell>
        </row>
        <row r="10">
          <cell r="A10" t="str">
            <v>Deloitte Consulting</v>
          </cell>
        </row>
        <row r="11">
          <cell r="A11" t="str">
            <v>Denim Butterfly International</v>
          </cell>
        </row>
        <row r="12">
          <cell r="A12" t="str">
            <v>Grant Thornton</v>
          </cell>
        </row>
        <row r="13">
          <cell r="A13" t="str">
            <v>Huron</v>
          </cell>
        </row>
        <row r="14">
          <cell r="A14" t="str">
            <v>iLynx</v>
          </cell>
        </row>
        <row r="15">
          <cell r="A15" t="str">
            <v>J.A. White and Associates</v>
          </cell>
        </row>
        <row r="16">
          <cell r="A16" t="str">
            <v>Mindstream Consulting</v>
          </cell>
        </row>
        <row r="17">
          <cell r="A17" t="str">
            <v>Royal Kinetic</v>
          </cell>
        </row>
        <row r="18">
          <cell r="A18" t="str">
            <v>RSM US</v>
          </cell>
        </row>
        <row r="19">
          <cell r="A19" t="str">
            <v>Sirius Solutions</v>
          </cell>
        </row>
        <row r="20">
          <cell r="A20" t="str">
            <v>SpendWorx</v>
          </cell>
        </row>
        <row r="21">
          <cell r="A21" t="str">
            <v>Weaver</v>
          </cell>
        </row>
      </sheetData>
      <sheetData sheetId="2">
        <row r="8">
          <cell r="E8">
            <v>24</v>
          </cell>
          <cell r="H8">
            <v>24.5</v>
          </cell>
          <cell r="K8">
            <v>0</v>
          </cell>
        </row>
        <row r="9">
          <cell r="E9">
            <v>28</v>
          </cell>
          <cell r="H9">
            <v>30.800000000000004</v>
          </cell>
          <cell r="K9">
            <v>0</v>
          </cell>
        </row>
        <row r="10">
          <cell r="E10">
            <v>29.6</v>
          </cell>
          <cell r="H10">
            <v>27.3</v>
          </cell>
          <cell r="K10">
            <v>0</v>
          </cell>
        </row>
        <row r="11">
          <cell r="E11">
            <v>33.6</v>
          </cell>
          <cell r="H11">
            <v>31.5</v>
          </cell>
          <cell r="K11">
            <v>0</v>
          </cell>
        </row>
        <row r="12">
          <cell r="E12">
            <v>32</v>
          </cell>
          <cell r="H12">
            <v>31.5</v>
          </cell>
          <cell r="K12">
            <v>0</v>
          </cell>
        </row>
        <row r="13">
          <cell r="E13">
            <v>35.200000000000003</v>
          </cell>
          <cell r="H13">
            <v>28</v>
          </cell>
          <cell r="K13">
            <v>0</v>
          </cell>
        </row>
        <row r="14">
          <cell r="E14">
            <v>35.200000000000003</v>
          </cell>
          <cell r="H14">
            <v>32.199999999999996</v>
          </cell>
          <cell r="K14">
            <v>0</v>
          </cell>
        </row>
        <row r="15">
          <cell r="E15">
            <v>8</v>
          </cell>
          <cell r="H15">
            <v>8.4</v>
          </cell>
          <cell r="K15">
            <v>0</v>
          </cell>
        </row>
        <row r="16">
          <cell r="E16">
            <v>24</v>
          </cell>
          <cell r="H16">
            <v>23.8</v>
          </cell>
          <cell r="K16">
            <v>0</v>
          </cell>
        </row>
        <row r="17">
          <cell r="E17">
            <v>28.8</v>
          </cell>
          <cell r="H17">
            <v>30.099999999999998</v>
          </cell>
          <cell r="K17">
            <v>0</v>
          </cell>
        </row>
        <row r="18">
          <cell r="E18">
            <v>36.799999999999997</v>
          </cell>
          <cell r="H18">
            <v>32.199999999999996</v>
          </cell>
          <cell r="K18">
            <v>0</v>
          </cell>
        </row>
        <row r="19">
          <cell r="E19">
            <v>11.2</v>
          </cell>
          <cell r="H19">
            <v>9.7999999999999989</v>
          </cell>
          <cell r="K19">
            <v>0</v>
          </cell>
        </row>
        <row r="20">
          <cell r="E20">
            <v>24</v>
          </cell>
          <cell r="H20">
            <v>23.099999999999998</v>
          </cell>
          <cell r="K20">
            <v>0</v>
          </cell>
        </row>
        <row r="21">
          <cell r="E21">
            <v>30.4</v>
          </cell>
          <cell r="H21">
            <v>28</v>
          </cell>
          <cell r="K21">
            <v>0</v>
          </cell>
        </row>
        <row r="22">
          <cell r="E22">
            <v>24</v>
          </cell>
          <cell r="H22">
            <v>23.8</v>
          </cell>
          <cell r="K22">
            <v>0</v>
          </cell>
        </row>
        <row r="23">
          <cell r="E23">
            <v>19.2</v>
          </cell>
          <cell r="H23">
            <v>21</v>
          </cell>
          <cell r="K23">
            <v>0</v>
          </cell>
        </row>
        <row r="24">
          <cell r="E24">
            <v>16</v>
          </cell>
          <cell r="H24">
            <v>21.7</v>
          </cell>
          <cell r="K24">
            <v>0</v>
          </cell>
        </row>
        <row r="25">
          <cell r="E25">
            <v>27.2</v>
          </cell>
          <cell r="H25">
            <v>28.699999999999996</v>
          </cell>
          <cell r="K25">
            <v>0</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3rd I Business Solutions</v>
          </cell>
        </row>
        <row r="5">
          <cell r="A5" t="str">
            <v>Berkeley Research Group</v>
          </cell>
        </row>
        <row r="6">
          <cell r="A6" t="str">
            <v>C+A Global Group</v>
          </cell>
        </row>
        <row r="7">
          <cell r="A7" t="str">
            <v>Calyptus Consulting Group, Inc.</v>
          </cell>
        </row>
        <row r="8">
          <cell r="A8" t="str">
            <v>Civic Initiatives, LLC</v>
          </cell>
        </row>
        <row r="9">
          <cell r="A9" t="str">
            <v>Crowe Horwath</v>
          </cell>
        </row>
        <row r="10">
          <cell r="A10" t="str">
            <v>Deloitte Consulting</v>
          </cell>
        </row>
        <row r="11">
          <cell r="A11" t="str">
            <v>Denim Butterfly International</v>
          </cell>
        </row>
        <row r="12">
          <cell r="A12" t="str">
            <v>Grant Thornton</v>
          </cell>
        </row>
        <row r="13">
          <cell r="A13" t="str">
            <v>Huron</v>
          </cell>
        </row>
        <row r="14">
          <cell r="A14" t="str">
            <v>iLynx</v>
          </cell>
        </row>
        <row r="15">
          <cell r="A15" t="str">
            <v>J.A. White and Associates</v>
          </cell>
        </row>
        <row r="16">
          <cell r="A16" t="str">
            <v>Mindstream Consulting</v>
          </cell>
        </row>
        <row r="17">
          <cell r="A17" t="str">
            <v>Royal Kinetic</v>
          </cell>
        </row>
        <row r="18">
          <cell r="A18" t="str">
            <v>RSM US</v>
          </cell>
        </row>
        <row r="19">
          <cell r="A19" t="str">
            <v>Sirius Solutions</v>
          </cell>
        </row>
        <row r="20">
          <cell r="A20" t="str">
            <v>SpendWorx</v>
          </cell>
        </row>
        <row r="21">
          <cell r="A21" t="str">
            <v>Weaver</v>
          </cell>
        </row>
      </sheetData>
      <sheetData sheetId="2">
        <row r="3">
          <cell r="C3" t="str">
            <v>Maya P. Thornton</v>
          </cell>
        </row>
        <row r="8">
          <cell r="E8">
            <v>16</v>
          </cell>
          <cell r="H8">
            <v>20.3</v>
          </cell>
          <cell r="K8">
            <v>0</v>
          </cell>
        </row>
        <row r="9">
          <cell r="E9">
            <v>24</v>
          </cell>
          <cell r="H9">
            <v>28</v>
          </cell>
          <cell r="K9">
            <v>0</v>
          </cell>
        </row>
        <row r="10">
          <cell r="E10">
            <v>16</v>
          </cell>
          <cell r="H10">
            <v>7</v>
          </cell>
          <cell r="K10">
            <v>0</v>
          </cell>
        </row>
        <row r="11">
          <cell r="E11">
            <v>36</v>
          </cell>
          <cell r="H11">
            <v>28</v>
          </cell>
          <cell r="K11">
            <v>0</v>
          </cell>
        </row>
        <row r="12">
          <cell r="E12">
            <v>28</v>
          </cell>
          <cell r="H12">
            <v>31.5</v>
          </cell>
          <cell r="K12">
            <v>0</v>
          </cell>
        </row>
        <row r="13">
          <cell r="E13">
            <v>26.4</v>
          </cell>
          <cell r="H13">
            <v>28</v>
          </cell>
          <cell r="K13">
            <v>0</v>
          </cell>
        </row>
        <row r="14">
          <cell r="E14">
            <v>26.4</v>
          </cell>
          <cell r="H14">
            <v>28</v>
          </cell>
          <cell r="K14">
            <v>0</v>
          </cell>
        </row>
        <row r="15">
          <cell r="E15">
            <v>16</v>
          </cell>
          <cell r="H15">
            <v>14.700000000000001</v>
          </cell>
          <cell r="K15">
            <v>0</v>
          </cell>
        </row>
        <row r="16">
          <cell r="E16">
            <v>24</v>
          </cell>
          <cell r="H16">
            <v>21</v>
          </cell>
          <cell r="K16">
            <v>0</v>
          </cell>
        </row>
        <row r="17">
          <cell r="E17">
            <v>32</v>
          </cell>
          <cell r="H17">
            <v>31.5</v>
          </cell>
          <cell r="K17">
            <v>0</v>
          </cell>
        </row>
        <row r="18">
          <cell r="E18">
            <v>17.600000000000001</v>
          </cell>
          <cell r="H18">
            <v>20.3</v>
          </cell>
          <cell r="K18">
            <v>0</v>
          </cell>
        </row>
        <row r="19">
          <cell r="E19">
            <v>24</v>
          </cell>
          <cell r="H19">
            <v>17.5</v>
          </cell>
          <cell r="K19">
            <v>0</v>
          </cell>
        </row>
        <row r="20">
          <cell r="E20">
            <v>17.600000000000001</v>
          </cell>
          <cell r="H20">
            <v>20.3</v>
          </cell>
          <cell r="K20">
            <v>0</v>
          </cell>
        </row>
        <row r="21">
          <cell r="E21">
            <v>20</v>
          </cell>
          <cell r="H21">
            <v>21</v>
          </cell>
          <cell r="K21">
            <v>0</v>
          </cell>
        </row>
        <row r="22">
          <cell r="E22">
            <v>16</v>
          </cell>
          <cell r="H22">
            <v>17.5</v>
          </cell>
          <cell r="K22">
            <v>0</v>
          </cell>
        </row>
        <row r="23">
          <cell r="E23">
            <v>20</v>
          </cell>
          <cell r="H23">
            <v>23.099999999999998</v>
          </cell>
          <cell r="K23">
            <v>0</v>
          </cell>
        </row>
        <row r="24">
          <cell r="E24">
            <v>24</v>
          </cell>
          <cell r="H24">
            <v>21</v>
          </cell>
          <cell r="K24">
            <v>0</v>
          </cell>
        </row>
        <row r="25">
          <cell r="E25">
            <v>24</v>
          </cell>
          <cell r="H25">
            <v>21</v>
          </cell>
          <cell r="K25">
            <v>0</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3rd I Business Solutions</v>
          </cell>
        </row>
        <row r="5">
          <cell r="A5" t="str">
            <v>Berkeley Research Group</v>
          </cell>
        </row>
        <row r="6">
          <cell r="A6" t="str">
            <v>C+A Global Group</v>
          </cell>
        </row>
        <row r="7">
          <cell r="A7" t="str">
            <v>Calyptus Consulting Group, Inc.</v>
          </cell>
        </row>
        <row r="8">
          <cell r="A8" t="str">
            <v>Civic Initiatives, LLC</v>
          </cell>
        </row>
        <row r="9">
          <cell r="A9" t="str">
            <v>Crowe Horwath</v>
          </cell>
        </row>
        <row r="10">
          <cell r="A10" t="str">
            <v>Deloitte Consulting</v>
          </cell>
        </row>
        <row r="11">
          <cell r="A11" t="str">
            <v>Denim Butterfly International</v>
          </cell>
        </row>
        <row r="12">
          <cell r="A12" t="str">
            <v>Grant Thornton</v>
          </cell>
        </row>
        <row r="13">
          <cell r="A13" t="str">
            <v>Huron</v>
          </cell>
        </row>
        <row r="14">
          <cell r="A14" t="str">
            <v>iLynx</v>
          </cell>
        </row>
        <row r="15">
          <cell r="A15" t="str">
            <v>J.A. White and Associates</v>
          </cell>
        </row>
        <row r="16">
          <cell r="A16" t="str">
            <v>Mindstream Consulting</v>
          </cell>
        </row>
        <row r="17">
          <cell r="A17" t="str">
            <v>Royal Kinetic</v>
          </cell>
        </row>
        <row r="18">
          <cell r="A18" t="str">
            <v>RSM US</v>
          </cell>
        </row>
        <row r="19">
          <cell r="A19" t="str">
            <v>Sirius Solutions</v>
          </cell>
        </row>
        <row r="20">
          <cell r="A20" t="str">
            <v>SpendWorx</v>
          </cell>
        </row>
        <row r="21">
          <cell r="A21" t="str">
            <v>Weaver</v>
          </cell>
        </row>
      </sheetData>
      <sheetData sheetId="2">
        <row r="3">
          <cell r="C3" t="str">
            <v>Gretta McClan Gibbs</v>
          </cell>
        </row>
        <row r="8">
          <cell r="E8">
            <v>20</v>
          </cell>
          <cell r="H8">
            <v>17.5</v>
          </cell>
          <cell r="K8">
            <v>0</v>
          </cell>
        </row>
        <row r="9">
          <cell r="E9">
            <v>32</v>
          </cell>
          <cell r="H9">
            <v>28</v>
          </cell>
          <cell r="K9">
            <v>0</v>
          </cell>
        </row>
        <row r="10">
          <cell r="E10">
            <v>24</v>
          </cell>
          <cell r="H10">
            <v>21</v>
          </cell>
          <cell r="K10">
            <v>0</v>
          </cell>
        </row>
        <row r="11">
          <cell r="E11">
            <v>32</v>
          </cell>
          <cell r="H11">
            <v>28</v>
          </cell>
          <cell r="K11">
            <v>0</v>
          </cell>
        </row>
        <row r="12">
          <cell r="E12">
            <v>24</v>
          </cell>
          <cell r="H12">
            <v>21</v>
          </cell>
          <cell r="K12">
            <v>0</v>
          </cell>
        </row>
        <row r="13">
          <cell r="E13">
            <v>32</v>
          </cell>
          <cell r="H13">
            <v>28</v>
          </cell>
          <cell r="K13">
            <v>0</v>
          </cell>
        </row>
        <row r="14">
          <cell r="E14">
            <v>32</v>
          </cell>
          <cell r="H14">
            <v>28</v>
          </cell>
          <cell r="K14">
            <v>0</v>
          </cell>
        </row>
        <row r="15">
          <cell r="E15">
            <v>8</v>
          </cell>
          <cell r="H15">
            <v>7</v>
          </cell>
          <cell r="K15">
            <v>0</v>
          </cell>
        </row>
        <row r="16">
          <cell r="E16">
            <v>28</v>
          </cell>
          <cell r="H16">
            <v>24.5</v>
          </cell>
          <cell r="K16">
            <v>0</v>
          </cell>
        </row>
        <row r="17">
          <cell r="E17">
            <v>36</v>
          </cell>
          <cell r="H17">
            <v>31.5</v>
          </cell>
          <cell r="K17">
            <v>0</v>
          </cell>
        </row>
        <row r="18">
          <cell r="E18">
            <v>24</v>
          </cell>
          <cell r="H18">
            <v>21</v>
          </cell>
          <cell r="K18">
            <v>0</v>
          </cell>
        </row>
        <row r="19">
          <cell r="E19">
            <v>28</v>
          </cell>
          <cell r="H19">
            <v>24.5</v>
          </cell>
          <cell r="K19">
            <v>0</v>
          </cell>
        </row>
        <row r="20">
          <cell r="E20">
            <v>20</v>
          </cell>
          <cell r="H20">
            <v>17.5</v>
          </cell>
          <cell r="K20">
            <v>0</v>
          </cell>
        </row>
        <row r="21">
          <cell r="E21">
            <v>28</v>
          </cell>
          <cell r="H21">
            <v>24.5</v>
          </cell>
          <cell r="K21">
            <v>0</v>
          </cell>
        </row>
        <row r="22">
          <cell r="E22">
            <v>32</v>
          </cell>
          <cell r="H22">
            <v>28</v>
          </cell>
          <cell r="K22">
            <v>0</v>
          </cell>
        </row>
        <row r="23">
          <cell r="E23">
            <v>24</v>
          </cell>
          <cell r="H23">
            <v>21</v>
          </cell>
          <cell r="K23">
            <v>0</v>
          </cell>
        </row>
        <row r="24">
          <cell r="E24">
            <v>24</v>
          </cell>
          <cell r="H24">
            <v>21</v>
          </cell>
          <cell r="K24">
            <v>0</v>
          </cell>
        </row>
        <row r="25">
          <cell r="E25">
            <v>36</v>
          </cell>
          <cell r="H25">
            <v>31.5</v>
          </cell>
          <cell r="K25">
            <v>0</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3rd I Business Solutions</v>
          </cell>
        </row>
        <row r="5">
          <cell r="A5" t="str">
            <v>Berkeley Research Group</v>
          </cell>
        </row>
        <row r="6">
          <cell r="A6" t="str">
            <v>C+A Global Group</v>
          </cell>
        </row>
        <row r="7">
          <cell r="A7" t="str">
            <v>Calyptus Consulting Group, Inc.</v>
          </cell>
        </row>
        <row r="8">
          <cell r="A8" t="str">
            <v>Civic Initiatives, LLC</v>
          </cell>
        </row>
        <row r="9">
          <cell r="A9" t="str">
            <v>Crowe Horwath</v>
          </cell>
        </row>
        <row r="10">
          <cell r="A10" t="str">
            <v>Deloitte Consulting</v>
          </cell>
        </row>
        <row r="11">
          <cell r="A11" t="str">
            <v>Denim Butterfly International</v>
          </cell>
        </row>
        <row r="12">
          <cell r="A12" t="str">
            <v>Grant Thornton</v>
          </cell>
        </row>
        <row r="13">
          <cell r="A13" t="str">
            <v>Huron</v>
          </cell>
        </row>
        <row r="14">
          <cell r="A14" t="str">
            <v>iLynx</v>
          </cell>
        </row>
        <row r="15">
          <cell r="A15" t="str">
            <v>J.A. White and Associates</v>
          </cell>
        </row>
        <row r="16">
          <cell r="A16" t="str">
            <v>Mindstream Consulting</v>
          </cell>
        </row>
        <row r="17">
          <cell r="A17" t="str">
            <v>Royal Kinetic</v>
          </cell>
        </row>
        <row r="18">
          <cell r="A18" t="str">
            <v>RSM US</v>
          </cell>
        </row>
        <row r="19">
          <cell r="A19" t="str">
            <v>Sirius Solutions</v>
          </cell>
        </row>
        <row r="20">
          <cell r="A20" t="str">
            <v>SpendWorx</v>
          </cell>
        </row>
        <row r="21">
          <cell r="A21" t="str">
            <v>Weaver</v>
          </cell>
        </row>
      </sheetData>
      <sheetData sheetId="2">
        <row r="3">
          <cell r="C3" t="str">
            <v>Karin Livingston</v>
          </cell>
        </row>
        <row r="8">
          <cell r="E8">
            <v>16</v>
          </cell>
          <cell r="H8">
            <v>7</v>
          </cell>
          <cell r="K8">
            <v>5</v>
          </cell>
        </row>
        <row r="9">
          <cell r="E9">
            <v>20</v>
          </cell>
          <cell r="H9">
            <v>14</v>
          </cell>
          <cell r="K9">
            <v>15</v>
          </cell>
        </row>
        <row r="10">
          <cell r="E10">
            <v>8</v>
          </cell>
          <cell r="H10">
            <v>7</v>
          </cell>
          <cell r="K10">
            <v>5</v>
          </cell>
        </row>
        <row r="11">
          <cell r="E11">
            <v>30</v>
          </cell>
          <cell r="H11">
            <v>14</v>
          </cell>
          <cell r="K11">
            <v>21.25</v>
          </cell>
        </row>
        <row r="12">
          <cell r="E12">
            <v>30</v>
          </cell>
          <cell r="H12">
            <v>17.5</v>
          </cell>
          <cell r="K12">
            <v>15</v>
          </cell>
        </row>
        <row r="13">
          <cell r="E13">
            <v>30</v>
          </cell>
          <cell r="H13">
            <v>14</v>
          </cell>
          <cell r="K13">
            <v>22.5</v>
          </cell>
        </row>
        <row r="14">
          <cell r="E14">
            <v>16</v>
          </cell>
          <cell r="H14">
            <v>7</v>
          </cell>
          <cell r="K14">
            <v>15</v>
          </cell>
        </row>
        <row r="15">
          <cell r="E15">
            <v>8</v>
          </cell>
          <cell r="H15">
            <v>7</v>
          </cell>
          <cell r="K15">
            <v>25</v>
          </cell>
        </row>
        <row r="16">
          <cell r="E16">
            <v>32</v>
          </cell>
          <cell r="H16">
            <v>17.5</v>
          </cell>
          <cell r="K16">
            <v>22.5</v>
          </cell>
        </row>
        <row r="17">
          <cell r="E17">
            <v>30</v>
          </cell>
          <cell r="H17">
            <v>17.5</v>
          </cell>
          <cell r="K17">
            <v>20</v>
          </cell>
        </row>
        <row r="18">
          <cell r="E18">
            <v>16</v>
          </cell>
          <cell r="H18">
            <v>7</v>
          </cell>
          <cell r="K18">
            <v>22.5</v>
          </cell>
        </row>
        <row r="19">
          <cell r="E19">
            <v>8</v>
          </cell>
          <cell r="H19">
            <v>7</v>
          </cell>
          <cell r="K19">
            <v>20</v>
          </cell>
        </row>
        <row r="20">
          <cell r="E20">
            <v>24</v>
          </cell>
          <cell r="H20">
            <v>28</v>
          </cell>
          <cell r="K20">
            <v>25</v>
          </cell>
        </row>
        <row r="21">
          <cell r="E21">
            <v>16</v>
          </cell>
          <cell r="H21">
            <v>14</v>
          </cell>
          <cell r="K21">
            <v>5</v>
          </cell>
        </row>
        <row r="22">
          <cell r="E22">
            <v>18</v>
          </cell>
          <cell r="H22">
            <v>15.75</v>
          </cell>
          <cell r="K22">
            <v>20</v>
          </cell>
        </row>
        <row r="23">
          <cell r="E23">
            <v>8</v>
          </cell>
          <cell r="H23">
            <v>8.75</v>
          </cell>
          <cell r="K23">
            <v>17.5</v>
          </cell>
        </row>
        <row r="24">
          <cell r="E24">
            <v>22</v>
          </cell>
          <cell r="H24">
            <v>15.75</v>
          </cell>
          <cell r="K24">
            <v>22.5</v>
          </cell>
        </row>
        <row r="25">
          <cell r="E25">
            <v>16</v>
          </cell>
          <cell r="H25">
            <v>14</v>
          </cell>
          <cell r="K25">
            <v>21.25</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E2" sqref="E2"/>
    </sheetView>
  </sheetViews>
  <sheetFormatPr defaultRowHeight="12.75" x14ac:dyDescent="0.2"/>
  <cols>
    <col min="5" max="6" width="9" bestFit="1" customWidth="1"/>
    <col min="7" max="7" width="9" customWidth="1"/>
    <col min="8" max="8" width="6.5703125" bestFit="1" customWidth="1"/>
  </cols>
  <sheetData>
    <row r="1" spans="1:8" ht="15.75" x14ac:dyDescent="0.25">
      <c r="A1" s="17" t="s">
        <v>7</v>
      </c>
      <c r="B1" s="17"/>
      <c r="C1" s="17"/>
      <c r="D1" s="17"/>
      <c r="E1" s="54" t="s">
        <v>36</v>
      </c>
      <c r="F1" s="54"/>
      <c r="G1" s="54"/>
      <c r="H1" s="54"/>
    </row>
    <row r="2" spans="1:8" ht="15.75" x14ac:dyDescent="0.25">
      <c r="A2" s="17"/>
      <c r="B2" s="18"/>
    </row>
    <row r="3" spans="1:8" x14ac:dyDescent="0.2">
      <c r="A3" s="55" t="s">
        <v>8</v>
      </c>
      <c r="B3" s="55"/>
      <c r="C3" s="55"/>
      <c r="D3" s="55"/>
      <c r="E3" s="21" t="s">
        <v>9</v>
      </c>
      <c r="F3" s="21" t="s">
        <v>10</v>
      </c>
      <c r="G3" s="21" t="s">
        <v>11</v>
      </c>
      <c r="H3" s="22" t="s">
        <v>12</v>
      </c>
    </row>
    <row r="4" spans="1:8" x14ac:dyDescent="0.2">
      <c r="A4" s="53" t="str">
        <f>'[1]RFP Submittal'!A4</f>
        <v>3rd I Business Solutions</v>
      </c>
      <c r="B4" s="53"/>
      <c r="C4" s="53"/>
      <c r="D4" s="53"/>
      <c r="E4" s="23">
        <f>[1]Evaluation!E8</f>
        <v>18.399999999999999</v>
      </c>
      <c r="F4" s="23">
        <f>[1]Evaluation!H8</f>
        <v>17.5</v>
      </c>
      <c r="G4" s="23">
        <f>[1]Evaluation!K8</f>
        <v>0</v>
      </c>
      <c r="H4" s="24">
        <f>SUM(E4:G4)</f>
        <v>35.9</v>
      </c>
    </row>
    <row r="5" spans="1:8" x14ac:dyDescent="0.2">
      <c r="A5" s="53" t="str">
        <f>'[1]RFP Submittal'!A5</f>
        <v>Berkeley Research Group</v>
      </c>
      <c r="B5" s="53"/>
      <c r="C5" s="53"/>
      <c r="D5" s="53"/>
      <c r="E5" s="23">
        <f>[1]Evaluation!E9</f>
        <v>32</v>
      </c>
      <c r="F5" s="23">
        <f>[1]Evaluation!H9</f>
        <v>28</v>
      </c>
      <c r="G5" s="23">
        <f>[1]Evaluation!K9</f>
        <v>0</v>
      </c>
      <c r="H5" s="24">
        <f>SUM(E5:G5)</f>
        <v>60</v>
      </c>
    </row>
    <row r="6" spans="1:8" x14ac:dyDescent="0.2">
      <c r="A6" s="53" t="str">
        <f>'[1]RFP Submittal'!A6</f>
        <v>C+A Global Group</v>
      </c>
      <c r="B6" s="53"/>
      <c r="C6" s="53"/>
      <c r="D6" s="53"/>
      <c r="E6" s="23">
        <f>[1]Evaluation!E10</f>
        <v>9.6</v>
      </c>
      <c r="F6" s="23">
        <f>[1]Evaluation!H10</f>
        <v>8.4</v>
      </c>
      <c r="G6" s="23">
        <f>[1]Evaluation!K10</f>
        <v>0</v>
      </c>
      <c r="H6" s="24">
        <f t="shared" ref="H6:H21" si="0">SUM(E6:G6)</f>
        <v>18</v>
      </c>
    </row>
    <row r="7" spans="1:8" x14ac:dyDescent="0.2">
      <c r="A7" s="53" t="str">
        <f>'[1]RFP Submittal'!A7</f>
        <v>Calyptus Consulting Group, Inc.</v>
      </c>
      <c r="B7" s="53"/>
      <c r="C7" s="53"/>
      <c r="D7" s="53"/>
      <c r="E7" s="23">
        <f>[1]Evaluation!E11</f>
        <v>35.200000000000003</v>
      </c>
      <c r="F7" s="23">
        <f>[1]Evaluation!H11</f>
        <v>30.800000000000004</v>
      </c>
      <c r="G7" s="23">
        <f>[1]Evaluation!K11</f>
        <v>0</v>
      </c>
      <c r="H7" s="24">
        <f t="shared" si="0"/>
        <v>66</v>
      </c>
    </row>
    <row r="8" spans="1:8" x14ac:dyDescent="0.2">
      <c r="A8" s="53" t="str">
        <f>'[1]RFP Submittal'!A8</f>
        <v>Civic Initiatives, LLC</v>
      </c>
      <c r="B8" s="53"/>
      <c r="C8" s="53"/>
      <c r="D8" s="53"/>
      <c r="E8" s="23">
        <f>[1]Evaluation!E12</f>
        <v>30.4</v>
      </c>
      <c r="F8" s="23">
        <f>[1]Evaluation!H12</f>
        <v>24.5</v>
      </c>
      <c r="G8" s="23">
        <f>[1]Evaluation!K12</f>
        <v>0</v>
      </c>
      <c r="H8" s="24">
        <f t="shared" si="0"/>
        <v>54.9</v>
      </c>
    </row>
    <row r="9" spans="1:8" x14ac:dyDescent="0.2">
      <c r="A9" s="53" t="str">
        <f>'[1]RFP Submittal'!A9</f>
        <v>Crowe Horwath</v>
      </c>
      <c r="B9" s="53"/>
      <c r="C9" s="53"/>
      <c r="D9" s="53"/>
      <c r="E9" s="23">
        <f>[1]Evaluation!E13</f>
        <v>25.6</v>
      </c>
      <c r="F9" s="23">
        <f>[1]Evaluation!H13</f>
        <v>23.8</v>
      </c>
      <c r="G9" s="23">
        <f>[1]Evaluation!K13</f>
        <v>0</v>
      </c>
      <c r="H9" s="24">
        <f t="shared" si="0"/>
        <v>49.400000000000006</v>
      </c>
    </row>
    <row r="10" spans="1:8" x14ac:dyDescent="0.2">
      <c r="A10" s="53" t="str">
        <f>'[1]RFP Submittal'!A10</f>
        <v>Deloitte Consulting</v>
      </c>
      <c r="B10" s="53"/>
      <c r="C10" s="53"/>
      <c r="D10" s="53"/>
      <c r="E10" s="23">
        <f>[1]Evaluation!E14</f>
        <v>36</v>
      </c>
      <c r="F10" s="23">
        <f>[1]Evaluation!H14</f>
        <v>31.5</v>
      </c>
      <c r="G10" s="23">
        <f>[1]Evaluation!K14</f>
        <v>0</v>
      </c>
      <c r="H10" s="24">
        <f t="shared" si="0"/>
        <v>67.5</v>
      </c>
    </row>
    <row r="11" spans="1:8" x14ac:dyDescent="0.2">
      <c r="A11" s="53" t="str">
        <f>'[1]RFP Submittal'!A11</f>
        <v>Denim Butterfly International</v>
      </c>
      <c r="B11" s="53"/>
      <c r="C11" s="53"/>
      <c r="D11" s="53"/>
      <c r="E11" s="23">
        <f>[1]Evaluation!E15</f>
        <v>9.6</v>
      </c>
      <c r="F11" s="23">
        <f>[1]Evaluation!H15</f>
        <v>9.7999999999999989</v>
      </c>
      <c r="G11" s="23">
        <f>[1]Evaluation!K15</f>
        <v>0</v>
      </c>
      <c r="H11" s="24">
        <f t="shared" si="0"/>
        <v>19.399999999999999</v>
      </c>
    </row>
    <row r="12" spans="1:8" x14ac:dyDescent="0.2">
      <c r="A12" s="53" t="str">
        <f>'[1]RFP Submittal'!A12</f>
        <v>Grant Thornton</v>
      </c>
      <c r="B12" s="53"/>
      <c r="C12" s="53"/>
      <c r="D12" s="53"/>
      <c r="E12" s="23">
        <f>[1]Evaluation!E16</f>
        <v>20</v>
      </c>
      <c r="F12" s="23">
        <f>[1]Evaluation!H16</f>
        <v>19.599999999999998</v>
      </c>
      <c r="G12" s="23">
        <f>[1]Evaluation!K16</f>
        <v>0</v>
      </c>
      <c r="H12" s="24">
        <f t="shared" si="0"/>
        <v>39.599999999999994</v>
      </c>
    </row>
    <row r="13" spans="1:8" x14ac:dyDescent="0.2">
      <c r="A13" s="53" t="str">
        <f>'[1]RFP Submittal'!A13</f>
        <v>Huron</v>
      </c>
      <c r="B13" s="53"/>
      <c r="C13" s="53"/>
      <c r="D13" s="53"/>
      <c r="E13" s="23">
        <f>[1]Evaluation!E17</f>
        <v>28</v>
      </c>
      <c r="F13" s="23">
        <f>[1]Evaluation!H17</f>
        <v>24.5</v>
      </c>
      <c r="G13" s="23">
        <f>[1]Evaluation!K17</f>
        <v>0</v>
      </c>
      <c r="H13" s="24">
        <f t="shared" si="0"/>
        <v>52.5</v>
      </c>
    </row>
    <row r="14" spans="1:8" x14ac:dyDescent="0.2">
      <c r="A14" s="53" t="str">
        <f>'[1]RFP Submittal'!A14</f>
        <v>iLynx</v>
      </c>
      <c r="B14" s="53"/>
      <c r="C14" s="53"/>
      <c r="D14" s="53"/>
      <c r="E14" s="23">
        <f>[1]Evaluation!E18</f>
        <v>21.6</v>
      </c>
      <c r="F14" s="23">
        <f>[1]Evaluation!H18</f>
        <v>21</v>
      </c>
      <c r="G14" s="23">
        <f>[1]Evaluation!K18</f>
        <v>0</v>
      </c>
      <c r="H14" s="24">
        <f t="shared" si="0"/>
        <v>42.6</v>
      </c>
    </row>
    <row r="15" spans="1:8" x14ac:dyDescent="0.2">
      <c r="A15" s="53" t="str">
        <f>'[1]RFP Submittal'!A15</f>
        <v>J.A. White and Associates</v>
      </c>
      <c r="B15" s="53"/>
      <c r="C15" s="53"/>
      <c r="D15" s="53"/>
      <c r="E15" s="23">
        <f>[1]Evaluation!E19</f>
        <v>20</v>
      </c>
      <c r="F15" s="23">
        <f>[1]Evaluation!H19</f>
        <v>16.099999999999998</v>
      </c>
      <c r="G15" s="23">
        <f>[1]Evaluation!K19</f>
        <v>0</v>
      </c>
      <c r="H15" s="24">
        <f t="shared" si="0"/>
        <v>36.099999999999994</v>
      </c>
    </row>
    <row r="16" spans="1:8" x14ac:dyDescent="0.2">
      <c r="A16" s="53" t="str">
        <f>'[1]RFP Submittal'!A16</f>
        <v>Mindstream Consulting</v>
      </c>
      <c r="B16" s="53"/>
      <c r="C16" s="53"/>
      <c r="D16" s="53"/>
      <c r="E16" s="23">
        <f>[1]Evaluation!E20</f>
        <v>24</v>
      </c>
      <c r="F16" s="23">
        <f>[1]Evaluation!H20</f>
        <v>22.400000000000002</v>
      </c>
      <c r="G16" s="23">
        <f>[1]Evaluation!K20</f>
        <v>0</v>
      </c>
      <c r="H16" s="24">
        <f t="shared" si="0"/>
        <v>46.400000000000006</v>
      </c>
    </row>
    <row r="17" spans="1:8" x14ac:dyDescent="0.2">
      <c r="A17" s="53" t="str">
        <f>'[1]RFP Submittal'!A17</f>
        <v>Royal Kinetic</v>
      </c>
      <c r="B17" s="53"/>
      <c r="C17" s="53"/>
      <c r="D17" s="53"/>
      <c r="E17" s="23">
        <f>[1]Evaluation!E21</f>
        <v>21.6</v>
      </c>
      <c r="F17" s="23">
        <f>[1]Evaluation!H21</f>
        <v>17.5</v>
      </c>
      <c r="G17" s="23">
        <f>[1]Evaluation!K21</f>
        <v>0</v>
      </c>
      <c r="H17" s="24">
        <f t="shared" si="0"/>
        <v>39.1</v>
      </c>
    </row>
    <row r="18" spans="1:8" x14ac:dyDescent="0.2">
      <c r="A18" s="53" t="str">
        <f>'[1]RFP Submittal'!A18</f>
        <v>RSM US</v>
      </c>
      <c r="B18" s="53"/>
      <c r="C18" s="53"/>
      <c r="D18" s="53"/>
      <c r="E18" s="23">
        <f>[1]Evaluation!E22</f>
        <v>20</v>
      </c>
      <c r="F18" s="23">
        <f>[1]Evaluation!H22</f>
        <v>17.5</v>
      </c>
      <c r="G18" s="23">
        <f>[1]Evaluation!K22</f>
        <v>0</v>
      </c>
      <c r="H18" s="24">
        <f t="shared" si="0"/>
        <v>37.5</v>
      </c>
    </row>
    <row r="19" spans="1:8" x14ac:dyDescent="0.2">
      <c r="A19" s="53" t="str">
        <f>'[1]RFP Submittal'!A19</f>
        <v>Sirius Solutions</v>
      </c>
      <c r="B19" s="53"/>
      <c r="C19" s="53"/>
      <c r="D19" s="53"/>
      <c r="E19" s="23">
        <f>[1]Evaluation!E23</f>
        <v>24</v>
      </c>
      <c r="F19" s="23">
        <f>[1]Evaluation!H23</f>
        <v>23.099999999999998</v>
      </c>
      <c r="G19" s="23">
        <f>[1]Evaluation!K23</f>
        <v>0</v>
      </c>
      <c r="H19" s="24">
        <f t="shared" si="0"/>
        <v>47.099999999999994</v>
      </c>
    </row>
    <row r="20" spans="1:8" x14ac:dyDescent="0.2">
      <c r="A20" s="53" t="str">
        <f>'[1]RFP Submittal'!A20</f>
        <v>SpendWorx</v>
      </c>
      <c r="B20" s="53"/>
      <c r="C20" s="53"/>
      <c r="D20" s="53"/>
      <c r="E20" s="23">
        <f>[1]Evaluation!E24</f>
        <v>22.4</v>
      </c>
      <c r="F20" s="23">
        <f>[1]Evaluation!H24</f>
        <v>17.5</v>
      </c>
      <c r="G20" s="23">
        <f>[1]Evaluation!K24</f>
        <v>0</v>
      </c>
      <c r="H20" s="24">
        <f t="shared" si="0"/>
        <v>39.9</v>
      </c>
    </row>
    <row r="21" spans="1:8" x14ac:dyDescent="0.2">
      <c r="A21" s="53" t="str">
        <f>'[1]RFP Submittal'!A21</f>
        <v>Weaver</v>
      </c>
      <c r="B21" s="53"/>
      <c r="C21" s="53"/>
      <c r="D21" s="53"/>
      <c r="E21" s="23">
        <f>[1]Evaluation!E25</f>
        <v>26.4</v>
      </c>
      <c r="F21" s="23">
        <f>[1]Evaluation!H25</f>
        <v>24.5</v>
      </c>
      <c r="G21" s="23">
        <f>[1]Evaluation!K25</f>
        <v>0</v>
      </c>
      <c r="H21" s="24">
        <f t="shared" si="0"/>
        <v>50.9</v>
      </c>
    </row>
  </sheetData>
  <mergeCells count="20">
    <mergeCell ref="A20:D20"/>
    <mergeCell ref="A21:D21"/>
    <mergeCell ref="A14:D14"/>
    <mergeCell ref="A15:D15"/>
    <mergeCell ref="A16:D16"/>
    <mergeCell ref="A17:D17"/>
    <mergeCell ref="A18:D18"/>
    <mergeCell ref="A19:D19"/>
    <mergeCell ref="A13:D13"/>
    <mergeCell ref="E1:H1"/>
    <mergeCell ref="A3:D3"/>
    <mergeCell ref="A4:D4"/>
    <mergeCell ref="A5:D5"/>
    <mergeCell ref="A6:D6"/>
    <mergeCell ref="A7:D7"/>
    <mergeCell ref="A8:D8"/>
    <mergeCell ref="A9:D9"/>
    <mergeCell ref="A10:D10"/>
    <mergeCell ref="A11:D11"/>
    <mergeCell ref="A12:D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O17" sqref="O17"/>
    </sheetView>
  </sheetViews>
  <sheetFormatPr defaultRowHeight="12.75" x14ac:dyDescent="0.2"/>
  <cols>
    <col min="5" max="6" width="9" bestFit="1" customWidth="1"/>
    <col min="7" max="7" width="9" customWidth="1"/>
    <col min="8" max="8" width="6.5703125" bestFit="1" customWidth="1"/>
  </cols>
  <sheetData>
    <row r="1" spans="1:8" ht="15.75" x14ac:dyDescent="0.25">
      <c r="A1" s="17" t="s">
        <v>7</v>
      </c>
      <c r="B1" s="17"/>
      <c r="C1" s="17"/>
      <c r="D1" s="17"/>
      <c r="E1" s="54" t="s">
        <v>37</v>
      </c>
      <c r="F1" s="54"/>
      <c r="G1" s="54"/>
      <c r="H1" s="54"/>
    </row>
    <row r="2" spans="1:8" ht="15.75" x14ac:dyDescent="0.25">
      <c r="A2" s="17"/>
      <c r="B2" s="18"/>
    </row>
    <row r="3" spans="1:8" x14ac:dyDescent="0.2">
      <c r="A3" s="55" t="s">
        <v>8</v>
      </c>
      <c r="B3" s="55"/>
      <c r="C3" s="55"/>
      <c r="D3" s="55"/>
      <c r="E3" s="21" t="s">
        <v>9</v>
      </c>
      <c r="F3" s="21" t="s">
        <v>10</v>
      </c>
      <c r="G3" s="21" t="s">
        <v>11</v>
      </c>
      <c r="H3" s="22" t="s">
        <v>12</v>
      </c>
    </row>
    <row r="4" spans="1:8" x14ac:dyDescent="0.2">
      <c r="A4" s="53" t="str">
        <f>'[2]RFP Submittal'!A4</f>
        <v>3rd I Business Solutions</v>
      </c>
      <c r="B4" s="53"/>
      <c r="C4" s="53"/>
      <c r="D4" s="53"/>
      <c r="E4" s="23">
        <f>[2]Evaluation!E8</f>
        <v>24</v>
      </c>
      <c r="F4" s="23">
        <f>[2]Evaluation!H8</f>
        <v>24.5</v>
      </c>
      <c r="G4" s="23">
        <f>[2]Evaluation!K8</f>
        <v>0</v>
      </c>
      <c r="H4" s="24">
        <f>SUM(E4:G4)</f>
        <v>48.5</v>
      </c>
    </row>
    <row r="5" spans="1:8" x14ac:dyDescent="0.2">
      <c r="A5" s="53" t="str">
        <f>'[2]RFP Submittal'!A5</f>
        <v>Berkeley Research Group</v>
      </c>
      <c r="B5" s="53"/>
      <c r="C5" s="53"/>
      <c r="D5" s="53"/>
      <c r="E5" s="23">
        <f>[2]Evaluation!E9</f>
        <v>28</v>
      </c>
      <c r="F5" s="23">
        <f>[2]Evaluation!H9</f>
        <v>30.800000000000004</v>
      </c>
      <c r="G5" s="23">
        <f>[2]Evaluation!K9</f>
        <v>0</v>
      </c>
      <c r="H5" s="24">
        <f>SUM(E5:G5)</f>
        <v>58.800000000000004</v>
      </c>
    </row>
    <row r="6" spans="1:8" x14ac:dyDescent="0.2">
      <c r="A6" s="53" t="str">
        <f>'[2]RFP Submittal'!A6</f>
        <v>C+A Global Group</v>
      </c>
      <c r="B6" s="53"/>
      <c r="C6" s="53"/>
      <c r="D6" s="53"/>
      <c r="E6" s="23">
        <f>[2]Evaluation!E10</f>
        <v>29.6</v>
      </c>
      <c r="F6" s="23">
        <f>[2]Evaluation!H10</f>
        <v>27.3</v>
      </c>
      <c r="G6" s="23">
        <f>[2]Evaluation!K10</f>
        <v>0</v>
      </c>
      <c r="H6" s="24">
        <f t="shared" ref="H6:H21" si="0">SUM(E6:G6)</f>
        <v>56.900000000000006</v>
      </c>
    </row>
    <row r="7" spans="1:8" x14ac:dyDescent="0.2">
      <c r="A7" s="53" t="str">
        <f>'[2]RFP Submittal'!A7</f>
        <v>Calyptus Consulting Group, Inc.</v>
      </c>
      <c r="B7" s="53"/>
      <c r="C7" s="53"/>
      <c r="D7" s="53"/>
      <c r="E7" s="23">
        <f>[2]Evaluation!E11</f>
        <v>33.6</v>
      </c>
      <c r="F7" s="23">
        <f>[2]Evaluation!H11</f>
        <v>31.5</v>
      </c>
      <c r="G7" s="23">
        <f>[2]Evaluation!K11</f>
        <v>0</v>
      </c>
      <c r="H7" s="24">
        <f t="shared" si="0"/>
        <v>65.099999999999994</v>
      </c>
    </row>
    <row r="8" spans="1:8" x14ac:dyDescent="0.2">
      <c r="A8" s="53" t="str">
        <f>'[2]RFP Submittal'!A8</f>
        <v>Civic Initiatives, LLC</v>
      </c>
      <c r="B8" s="53"/>
      <c r="C8" s="53"/>
      <c r="D8" s="53"/>
      <c r="E8" s="23">
        <f>[2]Evaluation!E12</f>
        <v>32</v>
      </c>
      <c r="F8" s="23">
        <f>[2]Evaluation!H12</f>
        <v>31.5</v>
      </c>
      <c r="G8" s="23">
        <f>[2]Evaluation!K12</f>
        <v>0</v>
      </c>
      <c r="H8" s="24">
        <f t="shared" si="0"/>
        <v>63.5</v>
      </c>
    </row>
    <row r="9" spans="1:8" x14ac:dyDescent="0.2">
      <c r="A9" s="53" t="str">
        <f>'[2]RFP Submittal'!A9</f>
        <v>Crowe Horwath</v>
      </c>
      <c r="B9" s="53"/>
      <c r="C9" s="53"/>
      <c r="D9" s="53"/>
      <c r="E9" s="23">
        <f>[2]Evaluation!E13</f>
        <v>35.200000000000003</v>
      </c>
      <c r="F9" s="23">
        <f>[2]Evaluation!H13</f>
        <v>28</v>
      </c>
      <c r="G9" s="23">
        <f>[2]Evaluation!K13</f>
        <v>0</v>
      </c>
      <c r="H9" s="24">
        <f t="shared" si="0"/>
        <v>63.2</v>
      </c>
    </row>
    <row r="10" spans="1:8" x14ac:dyDescent="0.2">
      <c r="A10" s="53" t="str">
        <f>'[2]RFP Submittal'!A10</f>
        <v>Deloitte Consulting</v>
      </c>
      <c r="B10" s="53"/>
      <c r="C10" s="53"/>
      <c r="D10" s="53"/>
      <c r="E10" s="23">
        <f>[2]Evaluation!E14</f>
        <v>35.200000000000003</v>
      </c>
      <c r="F10" s="23">
        <f>[2]Evaluation!H14</f>
        <v>32.199999999999996</v>
      </c>
      <c r="G10" s="23">
        <f>[2]Evaluation!K14</f>
        <v>0</v>
      </c>
      <c r="H10" s="24">
        <f t="shared" si="0"/>
        <v>67.400000000000006</v>
      </c>
    </row>
    <row r="11" spans="1:8" x14ac:dyDescent="0.2">
      <c r="A11" s="53" t="str">
        <f>'[2]RFP Submittal'!A11</f>
        <v>Denim Butterfly International</v>
      </c>
      <c r="B11" s="53"/>
      <c r="C11" s="53"/>
      <c r="D11" s="53"/>
      <c r="E11" s="23">
        <f>[2]Evaluation!E15</f>
        <v>8</v>
      </c>
      <c r="F11" s="23">
        <f>[2]Evaluation!H15</f>
        <v>8.4</v>
      </c>
      <c r="G11" s="23">
        <f>[2]Evaluation!K15</f>
        <v>0</v>
      </c>
      <c r="H11" s="24">
        <f t="shared" si="0"/>
        <v>16.399999999999999</v>
      </c>
    </row>
    <row r="12" spans="1:8" x14ac:dyDescent="0.2">
      <c r="A12" s="53" t="str">
        <f>'[2]RFP Submittal'!A12</f>
        <v>Grant Thornton</v>
      </c>
      <c r="B12" s="53"/>
      <c r="C12" s="53"/>
      <c r="D12" s="53"/>
      <c r="E12" s="23">
        <f>[2]Evaluation!E16</f>
        <v>24</v>
      </c>
      <c r="F12" s="23">
        <f>[2]Evaluation!H16</f>
        <v>23.8</v>
      </c>
      <c r="G12" s="23">
        <f>[2]Evaluation!K16</f>
        <v>0</v>
      </c>
      <c r="H12" s="24">
        <f t="shared" si="0"/>
        <v>47.8</v>
      </c>
    </row>
    <row r="13" spans="1:8" x14ac:dyDescent="0.2">
      <c r="A13" s="53" t="str">
        <f>'[2]RFP Submittal'!A13</f>
        <v>Huron</v>
      </c>
      <c r="B13" s="53"/>
      <c r="C13" s="53"/>
      <c r="D13" s="53"/>
      <c r="E13" s="23">
        <f>[2]Evaluation!E17</f>
        <v>28.8</v>
      </c>
      <c r="F13" s="23">
        <f>[2]Evaluation!H17</f>
        <v>30.099999999999998</v>
      </c>
      <c r="G13" s="23">
        <f>[2]Evaluation!K17</f>
        <v>0</v>
      </c>
      <c r="H13" s="24">
        <f t="shared" si="0"/>
        <v>58.9</v>
      </c>
    </row>
    <row r="14" spans="1:8" x14ac:dyDescent="0.2">
      <c r="A14" s="53" t="str">
        <f>'[2]RFP Submittal'!A14</f>
        <v>iLynx</v>
      </c>
      <c r="B14" s="53"/>
      <c r="C14" s="53"/>
      <c r="D14" s="53"/>
      <c r="E14" s="23">
        <f>[2]Evaluation!E18</f>
        <v>36.799999999999997</v>
      </c>
      <c r="F14" s="23">
        <f>[2]Evaluation!H18</f>
        <v>32.199999999999996</v>
      </c>
      <c r="G14" s="23">
        <f>[2]Evaluation!K18</f>
        <v>0</v>
      </c>
      <c r="H14" s="24">
        <f t="shared" si="0"/>
        <v>69</v>
      </c>
    </row>
    <row r="15" spans="1:8" x14ac:dyDescent="0.2">
      <c r="A15" s="53" t="str">
        <f>'[2]RFP Submittal'!A15</f>
        <v>J.A. White and Associates</v>
      </c>
      <c r="B15" s="53"/>
      <c r="C15" s="53"/>
      <c r="D15" s="53"/>
      <c r="E15" s="23">
        <f>[2]Evaluation!E19</f>
        <v>11.2</v>
      </c>
      <c r="F15" s="23">
        <f>[2]Evaluation!H19</f>
        <v>9.7999999999999989</v>
      </c>
      <c r="G15" s="23">
        <f>[2]Evaluation!K19</f>
        <v>0</v>
      </c>
      <c r="H15" s="24">
        <f t="shared" si="0"/>
        <v>21</v>
      </c>
    </row>
    <row r="16" spans="1:8" x14ac:dyDescent="0.2">
      <c r="A16" s="53" t="str">
        <f>'[2]RFP Submittal'!A16</f>
        <v>Mindstream Consulting</v>
      </c>
      <c r="B16" s="53"/>
      <c r="C16" s="53"/>
      <c r="D16" s="53"/>
      <c r="E16" s="23">
        <f>[2]Evaluation!E20</f>
        <v>24</v>
      </c>
      <c r="F16" s="23">
        <f>[2]Evaluation!H20</f>
        <v>23.099999999999998</v>
      </c>
      <c r="G16" s="23">
        <f>[2]Evaluation!K20</f>
        <v>0</v>
      </c>
      <c r="H16" s="24">
        <f t="shared" si="0"/>
        <v>47.099999999999994</v>
      </c>
    </row>
    <row r="17" spans="1:8" x14ac:dyDescent="0.2">
      <c r="A17" s="53" t="str">
        <f>'[2]RFP Submittal'!A17</f>
        <v>Royal Kinetic</v>
      </c>
      <c r="B17" s="53"/>
      <c r="C17" s="53"/>
      <c r="D17" s="53"/>
      <c r="E17" s="23">
        <f>[2]Evaluation!E21</f>
        <v>30.4</v>
      </c>
      <c r="F17" s="23">
        <f>[2]Evaluation!H21</f>
        <v>28</v>
      </c>
      <c r="G17" s="23">
        <f>[2]Evaluation!K21</f>
        <v>0</v>
      </c>
      <c r="H17" s="24">
        <f t="shared" si="0"/>
        <v>58.4</v>
      </c>
    </row>
    <row r="18" spans="1:8" x14ac:dyDescent="0.2">
      <c r="A18" s="53" t="str">
        <f>'[2]RFP Submittal'!A18</f>
        <v>RSM US</v>
      </c>
      <c r="B18" s="53"/>
      <c r="C18" s="53"/>
      <c r="D18" s="53"/>
      <c r="E18" s="23">
        <f>[2]Evaluation!E22</f>
        <v>24</v>
      </c>
      <c r="F18" s="23">
        <f>[2]Evaluation!H22</f>
        <v>23.8</v>
      </c>
      <c r="G18" s="23">
        <f>[2]Evaluation!K22</f>
        <v>0</v>
      </c>
      <c r="H18" s="24">
        <f t="shared" si="0"/>
        <v>47.8</v>
      </c>
    </row>
    <row r="19" spans="1:8" x14ac:dyDescent="0.2">
      <c r="A19" s="53" t="str">
        <f>'[2]RFP Submittal'!A19</f>
        <v>Sirius Solutions</v>
      </c>
      <c r="B19" s="53"/>
      <c r="C19" s="53"/>
      <c r="D19" s="53"/>
      <c r="E19" s="23">
        <f>[2]Evaluation!E23</f>
        <v>19.2</v>
      </c>
      <c r="F19" s="23">
        <f>[2]Evaluation!H23</f>
        <v>21</v>
      </c>
      <c r="G19" s="23">
        <f>[2]Evaluation!K23</f>
        <v>0</v>
      </c>
      <c r="H19" s="24">
        <f t="shared" si="0"/>
        <v>40.200000000000003</v>
      </c>
    </row>
    <row r="20" spans="1:8" x14ac:dyDescent="0.2">
      <c r="A20" s="53" t="str">
        <f>'[2]RFP Submittal'!A20</f>
        <v>SpendWorx</v>
      </c>
      <c r="B20" s="53"/>
      <c r="C20" s="53"/>
      <c r="D20" s="53"/>
      <c r="E20" s="23">
        <f>[2]Evaluation!E24</f>
        <v>16</v>
      </c>
      <c r="F20" s="23">
        <f>[2]Evaluation!H24</f>
        <v>21.7</v>
      </c>
      <c r="G20" s="23">
        <f>[2]Evaluation!K24</f>
        <v>0</v>
      </c>
      <c r="H20" s="24">
        <f t="shared" si="0"/>
        <v>37.700000000000003</v>
      </c>
    </row>
    <row r="21" spans="1:8" x14ac:dyDescent="0.2">
      <c r="A21" s="53" t="str">
        <f>'[2]RFP Submittal'!A21</f>
        <v>Weaver</v>
      </c>
      <c r="B21" s="53"/>
      <c r="C21" s="53"/>
      <c r="D21" s="53"/>
      <c r="E21" s="23">
        <f>[2]Evaluation!E25</f>
        <v>27.2</v>
      </c>
      <c r="F21" s="23">
        <f>[2]Evaluation!H25</f>
        <v>28.699999999999996</v>
      </c>
      <c r="G21" s="23">
        <f>[2]Evaluation!K25</f>
        <v>0</v>
      </c>
      <c r="H21" s="24">
        <f t="shared" si="0"/>
        <v>55.899999999999991</v>
      </c>
    </row>
  </sheetData>
  <mergeCells count="20">
    <mergeCell ref="A20:D20"/>
    <mergeCell ref="A21:D21"/>
    <mergeCell ref="A14:D14"/>
    <mergeCell ref="A15:D15"/>
    <mergeCell ref="A16:D16"/>
    <mergeCell ref="A17:D17"/>
    <mergeCell ref="A18:D18"/>
    <mergeCell ref="A19:D19"/>
    <mergeCell ref="A13:D13"/>
    <mergeCell ref="E1:H1"/>
    <mergeCell ref="A3:D3"/>
    <mergeCell ref="A4:D4"/>
    <mergeCell ref="A5:D5"/>
    <mergeCell ref="A6:D6"/>
    <mergeCell ref="A7:D7"/>
    <mergeCell ref="A8:D8"/>
    <mergeCell ref="A9:D9"/>
    <mergeCell ref="A10:D10"/>
    <mergeCell ref="A11:D11"/>
    <mergeCell ref="A12:D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G32" sqref="G32"/>
    </sheetView>
  </sheetViews>
  <sheetFormatPr defaultRowHeight="12.75" x14ac:dyDescent="0.2"/>
  <cols>
    <col min="5" max="6" width="9" bestFit="1" customWidth="1"/>
    <col min="7" max="7" width="9" customWidth="1"/>
    <col min="8" max="8" width="6.5703125" bestFit="1" customWidth="1"/>
  </cols>
  <sheetData>
    <row r="1" spans="1:8" ht="15.75" x14ac:dyDescent="0.25">
      <c r="A1" s="17" t="s">
        <v>7</v>
      </c>
      <c r="B1" s="17"/>
      <c r="C1" s="17"/>
      <c r="D1" s="17"/>
      <c r="E1" s="54" t="s">
        <v>38</v>
      </c>
      <c r="F1" s="54"/>
      <c r="G1" s="54"/>
      <c r="H1" s="54"/>
    </row>
    <row r="2" spans="1:8" ht="15.75" x14ac:dyDescent="0.25">
      <c r="A2" s="17"/>
      <c r="B2" s="18"/>
    </row>
    <row r="3" spans="1:8" x14ac:dyDescent="0.2">
      <c r="A3" s="55" t="s">
        <v>8</v>
      </c>
      <c r="B3" s="55"/>
      <c r="C3" s="55"/>
      <c r="D3" s="55"/>
      <c r="E3" s="21" t="s">
        <v>9</v>
      </c>
      <c r="F3" s="21" t="s">
        <v>10</v>
      </c>
      <c r="G3" s="21" t="s">
        <v>11</v>
      </c>
      <c r="H3" s="22" t="s">
        <v>12</v>
      </c>
    </row>
    <row r="4" spans="1:8" x14ac:dyDescent="0.2">
      <c r="A4" s="53" t="str">
        <f>'[3]RFP Submittal'!A4</f>
        <v>3rd I Business Solutions</v>
      </c>
      <c r="B4" s="53"/>
      <c r="C4" s="53"/>
      <c r="D4" s="53"/>
      <c r="E4" s="23">
        <f>[3]Evaluation!E8</f>
        <v>16</v>
      </c>
      <c r="F4" s="23">
        <f>[3]Evaluation!H8</f>
        <v>20.3</v>
      </c>
      <c r="G4" s="23">
        <f>[3]Evaluation!K8</f>
        <v>0</v>
      </c>
      <c r="H4" s="24">
        <f>SUM(E4:G4)</f>
        <v>36.299999999999997</v>
      </c>
    </row>
    <row r="5" spans="1:8" x14ac:dyDescent="0.2">
      <c r="A5" s="53" t="str">
        <f>'[3]RFP Submittal'!A5</f>
        <v>Berkeley Research Group</v>
      </c>
      <c r="B5" s="53"/>
      <c r="C5" s="53"/>
      <c r="D5" s="53"/>
      <c r="E5" s="23">
        <f>[3]Evaluation!E9</f>
        <v>24</v>
      </c>
      <c r="F5" s="23">
        <f>[3]Evaluation!H9</f>
        <v>28</v>
      </c>
      <c r="G5" s="23">
        <f>[3]Evaluation!K9</f>
        <v>0</v>
      </c>
      <c r="H5" s="24">
        <f>SUM(E5:G5)</f>
        <v>52</v>
      </c>
    </row>
    <row r="6" spans="1:8" x14ac:dyDescent="0.2">
      <c r="A6" s="53" t="str">
        <f>'[3]RFP Submittal'!A6</f>
        <v>C+A Global Group</v>
      </c>
      <c r="B6" s="53"/>
      <c r="C6" s="53"/>
      <c r="D6" s="53"/>
      <c r="E6" s="23">
        <f>[3]Evaluation!E10</f>
        <v>16</v>
      </c>
      <c r="F6" s="23">
        <f>[3]Evaluation!H10</f>
        <v>7</v>
      </c>
      <c r="G6" s="23">
        <f>[3]Evaluation!K10</f>
        <v>0</v>
      </c>
      <c r="H6" s="24">
        <f t="shared" ref="H6:H21" si="0">SUM(E6:G6)</f>
        <v>23</v>
      </c>
    </row>
    <row r="7" spans="1:8" x14ac:dyDescent="0.2">
      <c r="A7" s="53" t="str">
        <f>'[3]RFP Submittal'!A7</f>
        <v>Calyptus Consulting Group, Inc.</v>
      </c>
      <c r="B7" s="53"/>
      <c r="C7" s="53"/>
      <c r="D7" s="53"/>
      <c r="E7" s="23">
        <f>[3]Evaluation!E11</f>
        <v>36</v>
      </c>
      <c r="F7" s="23">
        <f>[3]Evaluation!H11</f>
        <v>28</v>
      </c>
      <c r="G7" s="23">
        <f>[3]Evaluation!K11</f>
        <v>0</v>
      </c>
      <c r="H7" s="24">
        <f t="shared" si="0"/>
        <v>64</v>
      </c>
    </row>
    <row r="8" spans="1:8" x14ac:dyDescent="0.2">
      <c r="A8" s="53" t="str">
        <f>'[3]RFP Submittal'!A8</f>
        <v>Civic Initiatives, LLC</v>
      </c>
      <c r="B8" s="53"/>
      <c r="C8" s="53"/>
      <c r="D8" s="53"/>
      <c r="E8" s="23">
        <f>[3]Evaluation!E12</f>
        <v>28</v>
      </c>
      <c r="F8" s="23">
        <f>[3]Evaluation!H12</f>
        <v>31.5</v>
      </c>
      <c r="G8" s="23">
        <f>[3]Evaluation!K12</f>
        <v>0</v>
      </c>
      <c r="H8" s="24">
        <f t="shared" si="0"/>
        <v>59.5</v>
      </c>
    </row>
    <row r="9" spans="1:8" x14ac:dyDescent="0.2">
      <c r="A9" s="53" t="str">
        <f>'[3]RFP Submittal'!A9</f>
        <v>Crowe Horwath</v>
      </c>
      <c r="B9" s="53"/>
      <c r="C9" s="53"/>
      <c r="D9" s="53"/>
      <c r="E9" s="23">
        <f>[3]Evaluation!E13</f>
        <v>26.4</v>
      </c>
      <c r="F9" s="23">
        <f>[3]Evaluation!H13</f>
        <v>28</v>
      </c>
      <c r="G9" s="23">
        <f>[3]Evaluation!K13</f>
        <v>0</v>
      </c>
      <c r="H9" s="24">
        <f t="shared" si="0"/>
        <v>54.4</v>
      </c>
    </row>
    <row r="10" spans="1:8" x14ac:dyDescent="0.2">
      <c r="A10" s="53" t="str">
        <f>'[3]RFP Submittal'!A10</f>
        <v>Deloitte Consulting</v>
      </c>
      <c r="B10" s="53"/>
      <c r="C10" s="53"/>
      <c r="D10" s="53"/>
      <c r="E10" s="23">
        <f>[3]Evaluation!E14</f>
        <v>26.4</v>
      </c>
      <c r="F10" s="23">
        <f>[3]Evaluation!H14</f>
        <v>28</v>
      </c>
      <c r="G10" s="23">
        <f>[3]Evaluation!K14</f>
        <v>0</v>
      </c>
      <c r="H10" s="24">
        <f t="shared" si="0"/>
        <v>54.4</v>
      </c>
    </row>
    <row r="11" spans="1:8" x14ac:dyDescent="0.2">
      <c r="A11" s="53" t="str">
        <f>'[3]RFP Submittal'!A11</f>
        <v>Denim Butterfly International</v>
      </c>
      <c r="B11" s="53"/>
      <c r="C11" s="53"/>
      <c r="D11" s="53"/>
      <c r="E11" s="23">
        <f>[3]Evaluation!E15</f>
        <v>16</v>
      </c>
      <c r="F11" s="23">
        <f>[3]Evaluation!H15</f>
        <v>14.700000000000001</v>
      </c>
      <c r="G11" s="23">
        <f>[3]Evaluation!K15</f>
        <v>0</v>
      </c>
      <c r="H11" s="24">
        <f t="shared" si="0"/>
        <v>30.700000000000003</v>
      </c>
    </row>
    <row r="12" spans="1:8" x14ac:dyDescent="0.2">
      <c r="A12" s="53" t="str">
        <f>'[3]RFP Submittal'!A12</f>
        <v>Grant Thornton</v>
      </c>
      <c r="B12" s="53"/>
      <c r="C12" s="53"/>
      <c r="D12" s="53"/>
      <c r="E12" s="23">
        <f>[3]Evaluation!E16</f>
        <v>24</v>
      </c>
      <c r="F12" s="23">
        <f>[3]Evaluation!H16</f>
        <v>21</v>
      </c>
      <c r="G12" s="23">
        <f>[3]Evaluation!K16</f>
        <v>0</v>
      </c>
      <c r="H12" s="24">
        <f t="shared" si="0"/>
        <v>45</v>
      </c>
    </row>
    <row r="13" spans="1:8" x14ac:dyDescent="0.2">
      <c r="A13" s="53" t="str">
        <f>'[3]RFP Submittal'!A13</f>
        <v>Huron</v>
      </c>
      <c r="B13" s="53"/>
      <c r="C13" s="53"/>
      <c r="D13" s="53"/>
      <c r="E13" s="23">
        <f>[3]Evaluation!E17</f>
        <v>32</v>
      </c>
      <c r="F13" s="23">
        <f>[3]Evaluation!H17</f>
        <v>31.5</v>
      </c>
      <c r="G13" s="23">
        <f>[3]Evaluation!K17</f>
        <v>0</v>
      </c>
      <c r="H13" s="24">
        <f t="shared" si="0"/>
        <v>63.5</v>
      </c>
    </row>
    <row r="14" spans="1:8" x14ac:dyDescent="0.2">
      <c r="A14" s="53" t="str">
        <f>'[3]RFP Submittal'!A14</f>
        <v>iLynx</v>
      </c>
      <c r="B14" s="53"/>
      <c r="C14" s="53"/>
      <c r="D14" s="53"/>
      <c r="E14" s="23">
        <f>[3]Evaluation!E18</f>
        <v>17.600000000000001</v>
      </c>
      <c r="F14" s="23">
        <f>[3]Evaluation!H18</f>
        <v>20.3</v>
      </c>
      <c r="G14" s="23">
        <f>[3]Evaluation!K18</f>
        <v>0</v>
      </c>
      <c r="H14" s="24">
        <f t="shared" si="0"/>
        <v>37.900000000000006</v>
      </c>
    </row>
    <row r="15" spans="1:8" x14ac:dyDescent="0.2">
      <c r="A15" s="53" t="str">
        <f>'[3]RFP Submittal'!A15</f>
        <v>J.A. White and Associates</v>
      </c>
      <c r="B15" s="53"/>
      <c r="C15" s="53"/>
      <c r="D15" s="53"/>
      <c r="E15" s="23">
        <f>[3]Evaluation!E19</f>
        <v>24</v>
      </c>
      <c r="F15" s="23">
        <f>[3]Evaluation!H19</f>
        <v>17.5</v>
      </c>
      <c r="G15" s="23">
        <f>[3]Evaluation!K19</f>
        <v>0</v>
      </c>
      <c r="H15" s="24">
        <f t="shared" si="0"/>
        <v>41.5</v>
      </c>
    </row>
    <row r="16" spans="1:8" x14ac:dyDescent="0.2">
      <c r="A16" s="53" t="str">
        <f>'[3]RFP Submittal'!A16</f>
        <v>Mindstream Consulting</v>
      </c>
      <c r="B16" s="53"/>
      <c r="C16" s="53"/>
      <c r="D16" s="53"/>
      <c r="E16" s="23">
        <f>[3]Evaluation!E20</f>
        <v>17.600000000000001</v>
      </c>
      <c r="F16" s="23">
        <f>[3]Evaluation!H20</f>
        <v>20.3</v>
      </c>
      <c r="G16" s="23">
        <f>[3]Evaluation!K20</f>
        <v>0</v>
      </c>
      <c r="H16" s="24">
        <f t="shared" si="0"/>
        <v>37.900000000000006</v>
      </c>
    </row>
    <row r="17" spans="1:8" x14ac:dyDescent="0.2">
      <c r="A17" s="53" t="str">
        <f>'[3]RFP Submittal'!A17</f>
        <v>Royal Kinetic</v>
      </c>
      <c r="B17" s="53"/>
      <c r="C17" s="53"/>
      <c r="D17" s="53"/>
      <c r="E17" s="23">
        <f>[3]Evaluation!E21</f>
        <v>20</v>
      </c>
      <c r="F17" s="23">
        <f>[3]Evaluation!H21</f>
        <v>21</v>
      </c>
      <c r="G17" s="23">
        <f>[3]Evaluation!K21</f>
        <v>0</v>
      </c>
      <c r="H17" s="24">
        <f t="shared" si="0"/>
        <v>41</v>
      </c>
    </row>
    <row r="18" spans="1:8" x14ac:dyDescent="0.2">
      <c r="A18" s="53" t="str">
        <f>'[3]RFP Submittal'!A18</f>
        <v>RSM US</v>
      </c>
      <c r="B18" s="53"/>
      <c r="C18" s="53"/>
      <c r="D18" s="53"/>
      <c r="E18" s="23">
        <f>[3]Evaluation!E22</f>
        <v>16</v>
      </c>
      <c r="F18" s="23">
        <f>[3]Evaluation!H22</f>
        <v>17.5</v>
      </c>
      <c r="G18" s="23">
        <f>[3]Evaluation!K22</f>
        <v>0</v>
      </c>
      <c r="H18" s="24">
        <f t="shared" si="0"/>
        <v>33.5</v>
      </c>
    </row>
    <row r="19" spans="1:8" x14ac:dyDescent="0.2">
      <c r="A19" s="53" t="str">
        <f>'[3]RFP Submittal'!A19</f>
        <v>Sirius Solutions</v>
      </c>
      <c r="B19" s="53"/>
      <c r="C19" s="53"/>
      <c r="D19" s="53"/>
      <c r="E19" s="23">
        <f>[3]Evaluation!E23</f>
        <v>20</v>
      </c>
      <c r="F19" s="23">
        <f>[3]Evaluation!H23</f>
        <v>23.099999999999998</v>
      </c>
      <c r="G19" s="23">
        <f>[3]Evaluation!K23</f>
        <v>0</v>
      </c>
      <c r="H19" s="24">
        <f t="shared" si="0"/>
        <v>43.099999999999994</v>
      </c>
    </row>
    <row r="20" spans="1:8" x14ac:dyDescent="0.2">
      <c r="A20" s="53" t="str">
        <f>'[3]RFP Submittal'!A20</f>
        <v>SpendWorx</v>
      </c>
      <c r="B20" s="53"/>
      <c r="C20" s="53"/>
      <c r="D20" s="53"/>
      <c r="E20" s="23">
        <f>[3]Evaluation!E24</f>
        <v>24</v>
      </c>
      <c r="F20" s="23">
        <f>[3]Evaluation!H24</f>
        <v>21</v>
      </c>
      <c r="G20" s="23">
        <f>[3]Evaluation!K24</f>
        <v>0</v>
      </c>
      <c r="H20" s="24">
        <f t="shared" si="0"/>
        <v>45</v>
      </c>
    </row>
    <row r="21" spans="1:8" x14ac:dyDescent="0.2">
      <c r="A21" s="53" t="str">
        <f>'[3]RFP Submittal'!A21</f>
        <v>Weaver</v>
      </c>
      <c r="B21" s="53"/>
      <c r="C21" s="53"/>
      <c r="D21" s="53"/>
      <c r="E21" s="23">
        <f>[3]Evaluation!E25</f>
        <v>24</v>
      </c>
      <c r="F21" s="23">
        <f>[3]Evaluation!H25</f>
        <v>21</v>
      </c>
      <c r="G21" s="23">
        <f>[3]Evaluation!K25</f>
        <v>0</v>
      </c>
      <c r="H21" s="24">
        <f t="shared" si="0"/>
        <v>45</v>
      </c>
    </row>
  </sheetData>
  <mergeCells count="20">
    <mergeCell ref="A20:D20"/>
    <mergeCell ref="A21:D21"/>
    <mergeCell ref="A14:D14"/>
    <mergeCell ref="A15:D15"/>
    <mergeCell ref="A16:D16"/>
    <mergeCell ref="A17:D17"/>
    <mergeCell ref="A18:D18"/>
    <mergeCell ref="A19:D19"/>
    <mergeCell ref="A13:D13"/>
    <mergeCell ref="E1:H1"/>
    <mergeCell ref="A3:D3"/>
    <mergeCell ref="A4:D4"/>
    <mergeCell ref="A5:D5"/>
    <mergeCell ref="A6:D6"/>
    <mergeCell ref="A7:D7"/>
    <mergeCell ref="A8:D8"/>
    <mergeCell ref="A9:D9"/>
    <mergeCell ref="A10:D10"/>
    <mergeCell ref="A11:D11"/>
    <mergeCell ref="A12:D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E2" sqref="E2"/>
    </sheetView>
  </sheetViews>
  <sheetFormatPr defaultRowHeight="12.75" x14ac:dyDescent="0.2"/>
  <cols>
    <col min="5" max="6" width="9" bestFit="1" customWidth="1"/>
    <col min="7" max="7" width="9" customWidth="1"/>
    <col min="8" max="8" width="6.5703125" bestFit="1" customWidth="1"/>
  </cols>
  <sheetData>
    <row r="1" spans="1:8" ht="15.75" x14ac:dyDescent="0.25">
      <c r="A1" s="17" t="s">
        <v>7</v>
      </c>
      <c r="B1" s="17"/>
      <c r="C1" s="17"/>
      <c r="D1" s="17"/>
      <c r="E1" s="54" t="s">
        <v>39</v>
      </c>
      <c r="F1" s="54"/>
      <c r="G1" s="54"/>
      <c r="H1" s="54"/>
    </row>
    <row r="2" spans="1:8" ht="15.75" x14ac:dyDescent="0.25">
      <c r="A2" s="17"/>
      <c r="B2" s="18"/>
    </row>
    <row r="3" spans="1:8" x14ac:dyDescent="0.2">
      <c r="A3" s="55" t="s">
        <v>8</v>
      </c>
      <c r="B3" s="55"/>
      <c r="C3" s="55"/>
      <c r="D3" s="55"/>
      <c r="E3" s="21" t="s">
        <v>9</v>
      </c>
      <c r="F3" s="21" t="s">
        <v>10</v>
      </c>
      <c r="G3" s="21" t="s">
        <v>11</v>
      </c>
      <c r="H3" s="22" t="s">
        <v>12</v>
      </c>
    </row>
    <row r="4" spans="1:8" x14ac:dyDescent="0.2">
      <c r="A4" s="53" t="str">
        <f>'[4]RFP Submittal'!A4</f>
        <v>3rd I Business Solutions</v>
      </c>
      <c r="B4" s="53"/>
      <c r="C4" s="53"/>
      <c r="D4" s="53"/>
      <c r="E4" s="23">
        <f>[4]Evaluation!E8</f>
        <v>20</v>
      </c>
      <c r="F4" s="23">
        <f>[4]Evaluation!H8</f>
        <v>17.5</v>
      </c>
      <c r="G4" s="23">
        <f>[4]Evaluation!K8</f>
        <v>0</v>
      </c>
      <c r="H4" s="24">
        <f>SUM(E4:G4)</f>
        <v>37.5</v>
      </c>
    </row>
    <row r="5" spans="1:8" x14ac:dyDescent="0.2">
      <c r="A5" s="53" t="str">
        <f>'[4]RFP Submittal'!A5</f>
        <v>Berkeley Research Group</v>
      </c>
      <c r="B5" s="53"/>
      <c r="C5" s="53"/>
      <c r="D5" s="53"/>
      <c r="E5" s="23">
        <f>[4]Evaluation!E9</f>
        <v>32</v>
      </c>
      <c r="F5" s="23">
        <f>[4]Evaluation!H9</f>
        <v>28</v>
      </c>
      <c r="G5" s="23">
        <f>[4]Evaluation!K9</f>
        <v>0</v>
      </c>
      <c r="H5" s="24">
        <f>SUM(E5:G5)</f>
        <v>60</v>
      </c>
    </row>
    <row r="6" spans="1:8" x14ac:dyDescent="0.2">
      <c r="A6" s="53" t="str">
        <f>'[4]RFP Submittal'!A6</f>
        <v>C+A Global Group</v>
      </c>
      <c r="B6" s="53"/>
      <c r="C6" s="53"/>
      <c r="D6" s="53"/>
      <c r="E6" s="23">
        <f>[4]Evaluation!E10</f>
        <v>24</v>
      </c>
      <c r="F6" s="23">
        <f>[4]Evaluation!H10</f>
        <v>21</v>
      </c>
      <c r="G6" s="23">
        <f>[4]Evaluation!K10</f>
        <v>0</v>
      </c>
      <c r="H6" s="24">
        <f t="shared" ref="H6:H21" si="0">SUM(E6:G6)</f>
        <v>45</v>
      </c>
    </row>
    <row r="7" spans="1:8" x14ac:dyDescent="0.2">
      <c r="A7" s="53" t="str">
        <f>'[4]RFP Submittal'!A7</f>
        <v>Calyptus Consulting Group, Inc.</v>
      </c>
      <c r="B7" s="53"/>
      <c r="C7" s="53"/>
      <c r="D7" s="53"/>
      <c r="E7" s="23">
        <f>[4]Evaluation!E11</f>
        <v>32</v>
      </c>
      <c r="F7" s="23">
        <f>[4]Evaluation!H11</f>
        <v>28</v>
      </c>
      <c r="G7" s="23">
        <f>[4]Evaluation!K11</f>
        <v>0</v>
      </c>
      <c r="H7" s="24">
        <f t="shared" si="0"/>
        <v>60</v>
      </c>
    </row>
    <row r="8" spans="1:8" x14ac:dyDescent="0.2">
      <c r="A8" s="53" t="str">
        <f>'[4]RFP Submittal'!A8</f>
        <v>Civic Initiatives, LLC</v>
      </c>
      <c r="B8" s="53"/>
      <c r="C8" s="53"/>
      <c r="D8" s="53"/>
      <c r="E8" s="23">
        <f>[4]Evaluation!E12</f>
        <v>24</v>
      </c>
      <c r="F8" s="23">
        <f>[4]Evaluation!H12</f>
        <v>21</v>
      </c>
      <c r="G8" s="23">
        <f>[4]Evaluation!K12</f>
        <v>0</v>
      </c>
      <c r="H8" s="24">
        <f t="shared" si="0"/>
        <v>45</v>
      </c>
    </row>
    <row r="9" spans="1:8" x14ac:dyDescent="0.2">
      <c r="A9" s="53" t="str">
        <f>'[4]RFP Submittal'!A9</f>
        <v>Crowe Horwath</v>
      </c>
      <c r="B9" s="53"/>
      <c r="C9" s="53"/>
      <c r="D9" s="53"/>
      <c r="E9" s="23">
        <f>[4]Evaluation!E13</f>
        <v>32</v>
      </c>
      <c r="F9" s="23">
        <f>[4]Evaluation!H13</f>
        <v>28</v>
      </c>
      <c r="G9" s="23">
        <f>[4]Evaluation!K13</f>
        <v>0</v>
      </c>
      <c r="H9" s="24">
        <f t="shared" si="0"/>
        <v>60</v>
      </c>
    </row>
    <row r="10" spans="1:8" x14ac:dyDescent="0.2">
      <c r="A10" s="53" t="str">
        <f>'[4]RFP Submittal'!A10</f>
        <v>Deloitte Consulting</v>
      </c>
      <c r="B10" s="53"/>
      <c r="C10" s="53"/>
      <c r="D10" s="53"/>
      <c r="E10" s="23">
        <f>[4]Evaluation!E14</f>
        <v>32</v>
      </c>
      <c r="F10" s="23">
        <f>[4]Evaluation!H14</f>
        <v>28</v>
      </c>
      <c r="G10" s="23">
        <f>[4]Evaluation!K14</f>
        <v>0</v>
      </c>
      <c r="H10" s="24">
        <f t="shared" si="0"/>
        <v>60</v>
      </c>
    </row>
    <row r="11" spans="1:8" x14ac:dyDescent="0.2">
      <c r="A11" s="53" t="str">
        <f>'[4]RFP Submittal'!A11</f>
        <v>Denim Butterfly International</v>
      </c>
      <c r="B11" s="53"/>
      <c r="C11" s="53"/>
      <c r="D11" s="53"/>
      <c r="E11" s="23">
        <f>[4]Evaluation!E15</f>
        <v>8</v>
      </c>
      <c r="F11" s="23">
        <f>[4]Evaluation!H15</f>
        <v>7</v>
      </c>
      <c r="G11" s="23">
        <f>[4]Evaluation!K15</f>
        <v>0</v>
      </c>
      <c r="H11" s="24">
        <f t="shared" si="0"/>
        <v>15</v>
      </c>
    </row>
    <row r="12" spans="1:8" x14ac:dyDescent="0.2">
      <c r="A12" s="53" t="str">
        <f>'[4]RFP Submittal'!A12</f>
        <v>Grant Thornton</v>
      </c>
      <c r="B12" s="53"/>
      <c r="C12" s="53"/>
      <c r="D12" s="53"/>
      <c r="E12" s="23">
        <f>[4]Evaluation!E16</f>
        <v>28</v>
      </c>
      <c r="F12" s="23">
        <f>[4]Evaluation!H16</f>
        <v>24.5</v>
      </c>
      <c r="G12" s="23">
        <f>[4]Evaluation!K16</f>
        <v>0</v>
      </c>
      <c r="H12" s="24">
        <f t="shared" si="0"/>
        <v>52.5</v>
      </c>
    </row>
    <row r="13" spans="1:8" x14ac:dyDescent="0.2">
      <c r="A13" s="53" t="str">
        <f>'[4]RFP Submittal'!A13</f>
        <v>Huron</v>
      </c>
      <c r="B13" s="53"/>
      <c r="C13" s="53"/>
      <c r="D13" s="53"/>
      <c r="E13" s="23">
        <f>[4]Evaluation!E17</f>
        <v>36</v>
      </c>
      <c r="F13" s="23">
        <f>[4]Evaluation!H17</f>
        <v>31.5</v>
      </c>
      <c r="G13" s="23">
        <f>[4]Evaluation!K17</f>
        <v>0</v>
      </c>
      <c r="H13" s="24">
        <f t="shared" si="0"/>
        <v>67.5</v>
      </c>
    </row>
    <row r="14" spans="1:8" x14ac:dyDescent="0.2">
      <c r="A14" s="53" t="str">
        <f>'[4]RFP Submittal'!A14</f>
        <v>iLynx</v>
      </c>
      <c r="B14" s="53"/>
      <c r="C14" s="53"/>
      <c r="D14" s="53"/>
      <c r="E14" s="23">
        <f>[4]Evaluation!E18</f>
        <v>24</v>
      </c>
      <c r="F14" s="23">
        <f>[4]Evaluation!H18</f>
        <v>21</v>
      </c>
      <c r="G14" s="23">
        <f>[4]Evaluation!K18</f>
        <v>0</v>
      </c>
      <c r="H14" s="24">
        <f t="shared" si="0"/>
        <v>45</v>
      </c>
    </row>
    <row r="15" spans="1:8" x14ac:dyDescent="0.2">
      <c r="A15" s="53" t="str">
        <f>'[4]RFP Submittal'!A15</f>
        <v>J.A. White and Associates</v>
      </c>
      <c r="B15" s="53"/>
      <c r="C15" s="53"/>
      <c r="D15" s="53"/>
      <c r="E15" s="23">
        <f>[4]Evaluation!E19</f>
        <v>28</v>
      </c>
      <c r="F15" s="23">
        <f>[4]Evaluation!H19</f>
        <v>24.5</v>
      </c>
      <c r="G15" s="23">
        <f>[4]Evaluation!K19</f>
        <v>0</v>
      </c>
      <c r="H15" s="24">
        <f t="shared" si="0"/>
        <v>52.5</v>
      </c>
    </row>
    <row r="16" spans="1:8" x14ac:dyDescent="0.2">
      <c r="A16" s="53" t="str">
        <f>'[4]RFP Submittal'!A16</f>
        <v>Mindstream Consulting</v>
      </c>
      <c r="B16" s="53"/>
      <c r="C16" s="53"/>
      <c r="D16" s="53"/>
      <c r="E16" s="23">
        <f>[4]Evaluation!E20</f>
        <v>20</v>
      </c>
      <c r="F16" s="23">
        <f>[4]Evaluation!H20</f>
        <v>17.5</v>
      </c>
      <c r="G16" s="23">
        <f>[4]Evaluation!K20</f>
        <v>0</v>
      </c>
      <c r="H16" s="24">
        <f t="shared" si="0"/>
        <v>37.5</v>
      </c>
    </row>
    <row r="17" spans="1:8" x14ac:dyDescent="0.2">
      <c r="A17" s="53" t="str">
        <f>'[4]RFP Submittal'!A17</f>
        <v>Royal Kinetic</v>
      </c>
      <c r="B17" s="53"/>
      <c r="C17" s="53"/>
      <c r="D17" s="53"/>
      <c r="E17" s="23">
        <f>[4]Evaluation!E21</f>
        <v>28</v>
      </c>
      <c r="F17" s="23">
        <f>[4]Evaluation!H21</f>
        <v>24.5</v>
      </c>
      <c r="G17" s="23">
        <f>[4]Evaluation!K21</f>
        <v>0</v>
      </c>
      <c r="H17" s="24">
        <f t="shared" si="0"/>
        <v>52.5</v>
      </c>
    </row>
    <row r="18" spans="1:8" x14ac:dyDescent="0.2">
      <c r="A18" s="53" t="str">
        <f>'[4]RFP Submittal'!A18</f>
        <v>RSM US</v>
      </c>
      <c r="B18" s="53"/>
      <c r="C18" s="53"/>
      <c r="D18" s="53"/>
      <c r="E18" s="23">
        <f>[4]Evaluation!E22</f>
        <v>32</v>
      </c>
      <c r="F18" s="23">
        <f>[4]Evaluation!H22</f>
        <v>28</v>
      </c>
      <c r="G18" s="23">
        <f>[4]Evaluation!K22</f>
        <v>0</v>
      </c>
      <c r="H18" s="24">
        <f t="shared" si="0"/>
        <v>60</v>
      </c>
    </row>
    <row r="19" spans="1:8" x14ac:dyDescent="0.2">
      <c r="A19" s="53" t="str">
        <f>'[4]RFP Submittal'!A19</f>
        <v>Sirius Solutions</v>
      </c>
      <c r="B19" s="53"/>
      <c r="C19" s="53"/>
      <c r="D19" s="53"/>
      <c r="E19" s="23">
        <f>[4]Evaluation!E23</f>
        <v>24</v>
      </c>
      <c r="F19" s="23">
        <f>[4]Evaluation!H23</f>
        <v>21</v>
      </c>
      <c r="G19" s="23">
        <f>[4]Evaluation!K23</f>
        <v>0</v>
      </c>
      <c r="H19" s="24">
        <f t="shared" si="0"/>
        <v>45</v>
      </c>
    </row>
    <row r="20" spans="1:8" x14ac:dyDescent="0.2">
      <c r="A20" s="53" t="str">
        <f>'[4]RFP Submittal'!A20</f>
        <v>SpendWorx</v>
      </c>
      <c r="B20" s="53"/>
      <c r="C20" s="53"/>
      <c r="D20" s="53"/>
      <c r="E20" s="23">
        <f>[4]Evaluation!E24</f>
        <v>24</v>
      </c>
      <c r="F20" s="23">
        <f>[4]Evaluation!H24</f>
        <v>21</v>
      </c>
      <c r="G20" s="23">
        <f>[4]Evaluation!K24</f>
        <v>0</v>
      </c>
      <c r="H20" s="24">
        <f t="shared" si="0"/>
        <v>45</v>
      </c>
    </row>
    <row r="21" spans="1:8" x14ac:dyDescent="0.2">
      <c r="A21" s="53" t="str">
        <f>'[4]RFP Submittal'!A21</f>
        <v>Weaver</v>
      </c>
      <c r="B21" s="53"/>
      <c r="C21" s="53"/>
      <c r="D21" s="53"/>
      <c r="E21" s="23">
        <f>[4]Evaluation!E25</f>
        <v>36</v>
      </c>
      <c r="F21" s="23">
        <f>[4]Evaluation!H25</f>
        <v>31.5</v>
      </c>
      <c r="G21" s="23">
        <f>[4]Evaluation!K25</f>
        <v>0</v>
      </c>
      <c r="H21" s="24">
        <f t="shared" si="0"/>
        <v>67.5</v>
      </c>
    </row>
  </sheetData>
  <mergeCells count="20">
    <mergeCell ref="A20:D20"/>
    <mergeCell ref="A21:D21"/>
    <mergeCell ref="A14:D14"/>
    <mergeCell ref="A15:D15"/>
    <mergeCell ref="A16:D16"/>
    <mergeCell ref="A17:D17"/>
    <mergeCell ref="A18:D18"/>
    <mergeCell ref="A19:D19"/>
    <mergeCell ref="A13:D13"/>
    <mergeCell ref="E1:H1"/>
    <mergeCell ref="A3:D3"/>
    <mergeCell ref="A4:D4"/>
    <mergeCell ref="A5:D5"/>
    <mergeCell ref="A6:D6"/>
    <mergeCell ref="A7:D7"/>
    <mergeCell ref="A8:D8"/>
    <mergeCell ref="A9:D9"/>
    <mergeCell ref="A10:D10"/>
    <mergeCell ref="A11:D11"/>
    <mergeCell ref="A12:D1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1"/>
  <sheetViews>
    <sheetView workbookViewId="0">
      <selection activeCell="E2" sqref="E2"/>
    </sheetView>
  </sheetViews>
  <sheetFormatPr defaultRowHeight="12.75" x14ac:dyDescent="0.2"/>
  <cols>
    <col min="5" max="6" width="9" bestFit="1" customWidth="1"/>
    <col min="7" max="7" width="9" customWidth="1"/>
    <col min="8" max="8" width="6.5703125" bestFit="1" customWidth="1"/>
  </cols>
  <sheetData>
    <row r="1" spans="1:8" ht="15.75" x14ac:dyDescent="0.25">
      <c r="A1" s="17" t="s">
        <v>7</v>
      </c>
      <c r="B1" s="17"/>
      <c r="C1" s="17"/>
      <c r="D1" s="17"/>
      <c r="E1" s="54" t="s">
        <v>40</v>
      </c>
      <c r="F1" s="54"/>
      <c r="G1" s="54"/>
      <c r="H1" s="54"/>
    </row>
    <row r="2" spans="1:8" ht="15.75" x14ac:dyDescent="0.25">
      <c r="A2" s="17"/>
      <c r="B2" s="18"/>
    </row>
    <row r="3" spans="1:8" x14ac:dyDescent="0.2">
      <c r="A3" s="55" t="s">
        <v>8</v>
      </c>
      <c r="B3" s="55"/>
      <c r="C3" s="55"/>
      <c r="D3" s="55"/>
      <c r="E3" s="21" t="s">
        <v>9</v>
      </c>
      <c r="F3" s="21" t="s">
        <v>10</v>
      </c>
      <c r="G3" s="21" t="s">
        <v>11</v>
      </c>
      <c r="H3" s="22" t="s">
        <v>12</v>
      </c>
    </row>
    <row r="4" spans="1:8" x14ac:dyDescent="0.2">
      <c r="A4" s="53" t="str">
        <f>'[5]RFP Submittal'!A4</f>
        <v>3rd I Business Solutions</v>
      </c>
      <c r="B4" s="53"/>
      <c r="C4" s="53"/>
      <c r="D4" s="53"/>
      <c r="E4" s="23">
        <f>[5]Evaluation!E8</f>
        <v>16</v>
      </c>
      <c r="F4" s="23">
        <f>[5]Evaluation!H8</f>
        <v>7</v>
      </c>
      <c r="G4" s="23">
        <f>[5]Evaluation!K8</f>
        <v>5</v>
      </c>
      <c r="H4" s="24">
        <f>SUM(E4:G4)</f>
        <v>28</v>
      </c>
    </row>
    <row r="5" spans="1:8" x14ac:dyDescent="0.2">
      <c r="A5" s="53" t="str">
        <f>'[5]RFP Submittal'!A5</f>
        <v>Berkeley Research Group</v>
      </c>
      <c r="B5" s="53"/>
      <c r="C5" s="53"/>
      <c r="D5" s="53"/>
      <c r="E5" s="23">
        <f>[5]Evaluation!E9</f>
        <v>20</v>
      </c>
      <c r="F5" s="23">
        <f>[5]Evaluation!H9</f>
        <v>14</v>
      </c>
      <c r="G5" s="23">
        <f>[5]Evaluation!K9</f>
        <v>15</v>
      </c>
      <c r="H5" s="24">
        <f>SUM(E5:G5)</f>
        <v>49</v>
      </c>
    </row>
    <row r="6" spans="1:8" x14ac:dyDescent="0.2">
      <c r="A6" s="53" t="str">
        <f>'[5]RFP Submittal'!A6</f>
        <v>C+A Global Group</v>
      </c>
      <c r="B6" s="53"/>
      <c r="C6" s="53"/>
      <c r="D6" s="53"/>
      <c r="E6" s="23">
        <f>[5]Evaluation!E10</f>
        <v>8</v>
      </c>
      <c r="F6" s="23">
        <f>[5]Evaluation!H10</f>
        <v>7</v>
      </c>
      <c r="G6" s="23">
        <f>[5]Evaluation!K10</f>
        <v>5</v>
      </c>
      <c r="H6" s="24">
        <f t="shared" ref="H6:H21" si="0">SUM(E6:G6)</f>
        <v>20</v>
      </c>
    </row>
    <row r="7" spans="1:8" x14ac:dyDescent="0.2">
      <c r="A7" s="53" t="str">
        <f>'[5]RFP Submittal'!A7</f>
        <v>Calyptus Consulting Group, Inc.</v>
      </c>
      <c r="B7" s="53"/>
      <c r="C7" s="53"/>
      <c r="D7" s="53"/>
      <c r="E7" s="23">
        <f>[5]Evaluation!E11</f>
        <v>30</v>
      </c>
      <c r="F7" s="23">
        <f>[5]Evaluation!H11</f>
        <v>14</v>
      </c>
      <c r="G7" s="23">
        <f>[5]Evaluation!K11</f>
        <v>21.25</v>
      </c>
      <c r="H7" s="24">
        <f t="shared" si="0"/>
        <v>65.25</v>
      </c>
    </row>
    <row r="8" spans="1:8" x14ac:dyDescent="0.2">
      <c r="A8" s="53" t="str">
        <f>'[5]RFP Submittal'!A8</f>
        <v>Civic Initiatives, LLC</v>
      </c>
      <c r="B8" s="53"/>
      <c r="C8" s="53"/>
      <c r="D8" s="53"/>
      <c r="E8" s="23">
        <f>[5]Evaluation!E12</f>
        <v>30</v>
      </c>
      <c r="F8" s="23">
        <f>[5]Evaluation!H12</f>
        <v>17.5</v>
      </c>
      <c r="G8" s="23">
        <f>[5]Evaluation!K12</f>
        <v>15</v>
      </c>
      <c r="H8" s="24">
        <f t="shared" si="0"/>
        <v>62.5</v>
      </c>
    </row>
    <row r="9" spans="1:8" x14ac:dyDescent="0.2">
      <c r="A9" s="53" t="str">
        <f>'[5]RFP Submittal'!A9</f>
        <v>Crowe Horwath</v>
      </c>
      <c r="B9" s="53"/>
      <c r="C9" s="53"/>
      <c r="D9" s="53"/>
      <c r="E9" s="23">
        <f>[5]Evaluation!E13</f>
        <v>30</v>
      </c>
      <c r="F9" s="23">
        <f>[5]Evaluation!H13</f>
        <v>14</v>
      </c>
      <c r="G9" s="23">
        <f>[5]Evaluation!K13</f>
        <v>22.5</v>
      </c>
      <c r="H9" s="24">
        <f t="shared" si="0"/>
        <v>66.5</v>
      </c>
    </row>
    <row r="10" spans="1:8" x14ac:dyDescent="0.2">
      <c r="A10" s="53" t="str">
        <f>'[5]RFP Submittal'!A10</f>
        <v>Deloitte Consulting</v>
      </c>
      <c r="B10" s="53"/>
      <c r="C10" s="53"/>
      <c r="D10" s="53"/>
      <c r="E10" s="23">
        <f>[5]Evaluation!E14</f>
        <v>16</v>
      </c>
      <c r="F10" s="23">
        <f>[5]Evaluation!H14</f>
        <v>7</v>
      </c>
      <c r="G10" s="23">
        <f>[5]Evaluation!K14</f>
        <v>15</v>
      </c>
      <c r="H10" s="24">
        <f t="shared" si="0"/>
        <v>38</v>
      </c>
    </row>
    <row r="11" spans="1:8" x14ac:dyDescent="0.2">
      <c r="A11" s="53" t="str">
        <f>'[5]RFP Submittal'!A11</f>
        <v>Denim Butterfly International</v>
      </c>
      <c r="B11" s="53"/>
      <c r="C11" s="53"/>
      <c r="D11" s="53"/>
      <c r="E11" s="23">
        <f>[5]Evaluation!E15</f>
        <v>8</v>
      </c>
      <c r="F11" s="23">
        <f>[5]Evaluation!H15</f>
        <v>7</v>
      </c>
      <c r="G11" s="23">
        <f>[5]Evaluation!K15</f>
        <v>25</v>
      </c>
      <c r="H11" s="24">
        <f t="shared" si="0"/>
        <v>40</v>
      </c>
    </row>
    <row r="12" spans="1:8" x14ac:dyDescent="0.2">
      <c r="A12" s="53" t="str">
        <f>'[5]RFP Submittal'!A12</f>
        <v>Grant Thornton</v>
      </c>
      <c r="B12" s="53"/>
      <c r="C12" s="53"/>
      <c r="D12" s="53"/>
      <c r="E12" s="23">
        <f>[5]Evaluation!E16</f>
        <v>32</v>
      </c>
      <c r="F12" s="23">
        <f>[5]Evaluation!H16</f>
        <v>17.5</v>
      </c>
      <c r="G12" s="23">
        <f>[5]Evaluation!K16</f>
        <v>22.5</v>
      </c>
      <c r="H12" s="24">
        <f t="shared" si="0"/>
        <v>72</v>
      </c>
    </row>
    <row r="13" spans="1:8" x14ac:dyDescent="0.2">
      <c r="A13" s="53" t="str">
        <f>'[5]RFP Submittal'!A13</f>
        <v>Huron</v>
      </c>
      <c r="B13" s="53"/>
      <c r="C13" s="53"/>
      <c r="D13" s="53"/>
      <c r="E13" s="23">
        <f>[5]Evaluation!E17</f>
        <v>30</v>
      </c>
      <c r="F13" s="23">
        <f>[5]Evaluation!H17</f>
        <v>17.5</v>
      </c>
      <c r="G13" s="23">
        <f>[5]Evaluation!K17</f>
        <v>20</v>
      </c>
      <c r="H13" s="24">
        <f t="shared" si="0"/>
        <v>67.5</v>
      </c>
    </row>
    <row r="14" spans="1:8" x14ac:dyDescent="0.2">
      <c r="A14" s="53" t="str">
        <f>'[5]RFP Submittal'!A14</f>
        <v>iLynx</v>
      </c>
      <c r="B14" s="53"/>
      <c r="C14" s="53"/>
      <c r="D14" s="53"/>
      <c r="E14" s="23">
        <f>[5]Evaluation!E18</f>
        <v>16</v>
      </c>
      <c r="F14" s="23">
        <f>[5]Evaluation!H18</f>
        <v>7</v>
      </c>
      <c r="G14" s="23">
        <f>[5]Evaluation!K18</f>
        <v>22.5</v>
      </c>
      <c r="H14" s="24">
        <f t="shared" si="0"/>
        <v>45.5</v>
      </c>
    </row>
    <row r="15" spans="1:8" x14ac:dyDescent="0.2">
      <c r="A15" s="53" t="str">
        <f>'[5]RFP Submittal'!A15</f>
        <v>J.A. White and Associates</v>
      </c>
      <c r="B15" s="53"/>
      <c r="C15" s="53"/>
      <c r="D15" s="53"/>
      <c r="E15" s="23">
        <f>[5]Evaluation!E19</f>
        <v>8</v>
      </c>
      <c r="F15" s="23">
        <f>[5]Evaluation!H19</f>
        <v>7</v>
      </c>
      <c r="G15" s="23">
        <f>[5]Evaluation!K19</f>
        <v>20</v>
      </c>
      <c r="H15" s="24">
        <f t="shared" si="0"/>
        <v>35</v>
      </c>
    </row>
    <row r="16" spans="1:8" x14ac:dyDescent="0.2">
      <c r="A16" s="53" t="str">
        <f>'[5]RFP Submittal'!A16</f>
        <v>Mindstream Consulting</v>
      </c>
      <c r="B16" s="53"/>
      <c r="C16" s="53"/>
      <c r="D16" s="53"/>
      <c r="E16" s="23">
        <f>[5]Evaluation!E20</f>
        <v>24</v>
      </c>
      <c r="F16" s="23">
        <f>[5]Evaluation!H20</f>
        <v>28</v>
      </c>
      <c r="G16" s="23">
        <f>[5]Evaluation!K20</f>
        <v>25</v>
      </c>
      <c r="H16" s="24">
        <f t="shared" si="0"/>
        <v>77</v>
      </c>
    </row>
    <row r="17" spans="1:8" x14ac:dyDescent="0.2">
      <c r="A17" s="53" t="str">
        <f>'[5]RFP Submittal'!A17</f>
        <v>Royal Kinetic</v>
      </c>
      <c r="B17" s="53"/>
      <c r="C17" s="53"/>
      <c r="D17" s="53"/>
      <c r="E17" s="23">
        <f>[5]Evaluation!E21</f>
        <v>16</v>
      </c>
      <c r="F17" s="23">
        <f>[5]Evaluation!H21</f>
        <v>14</v>
      </c>
      <c r="G17" s="23">
        <f>[5]Evaluation!K21</f>
        <v>5</v>
      </c>
      <c r="H17" s="24">
        <f t="shared" si="0"/>
        <v>35</v>
      </c>
    </row>
    <row r="18" spans="1:8" x14ac:dyDescent="0.2">
      <c r="A18" s="53" t="str">
        <f>'[5]RFP Submittal'!A18</f>
        <v>RSM US</v>
      </c>
      <c r="B18" s="53"/>
      <c r="C18" s="53"/>
      <c r="D18" s="53"/>
      <c r="E18" s="23">
        <f>[5]Evaluation!E22</f>
        <v>18</v>
      </c>
      <c r="F18" s="23">
        <f>[5]Evaluation!H22</f>
        <v>15.75</v>
      </c>
      <c r="G18" s="23">
        <f>[5]Evaluation!K22</f>
        <v>20</v>
      </c>
      <c r="H18" s="24">
        <f t="shared" si="0"/>
        <v>53.75</v>
      </c>
    </row>
    <row r="19" spans="1:8" x14ac:dyDescent="0.2">
      <c r="A19" s="53" t="str">
        <f>'[5]RFP Submittal'!A19</f>
        <v>Sirius Solutions</v>
      </c>
      <c r="B19" s="53"/>
      <c r="C19" s="53"/>
      <c r="D19" s="53"/>
      <c r="E19" s="23">
        <f>[5]Evaluation!E23</f>
        <v>8</v>
      </c>
      <c r="F19" s="23">
        <f>[5]Evaluation!H23</f>
        <v>8.75</v>
      </c>
      <c r="G19" s="23">
        <f>[5]Evaluation!K23</f>
        <v>17.5</v>
      </c>
      <c r="H19" s="24">
        <f t="shared" si="0"/>
        <v>34.25</v>
      </c>
    </row>
    <row r="20" spans="1:8" x14ac:dyDescent="0.2">
      <c r="A20" s="53" t="str">
        <f>'[5]RFP Submittal'!A20</f>
        <v>SpendWorx</v>
      </c>
      <c r="B20" s="53"/>
      <c r="C20" s="53"/>
      <c r="D20" s="53"/>
      <c r="E20" s="23">
        <f>[5]Evaluation!E24</f>
        <v>22</v>
      </c>
      <c r="F20" s="23">
        <f>[5]Evaluation!H24</f>
        <v>15.75</v>
      </c>
      <c r="G20" s="23">
        <f>[5]Evaluation!K24</f>
        <v>22.5</v>
      </c>
      <c r="H20" s="24">
        <f t="shared" si="0"/>
        <v>60.25</v>
      </c>
    </row>
    <row r="21" spans="1:8" x14ac:dyDescent="0.2">
      <c r="A21" s="53" t="str">
        <f>'[5]RFP Submittal'!A21</f>
        <v>Weaver</v>
      </c>
      <c r="B21" s="53"/>
      <c r="C21" s="53"/>
      <c r="D21" s="53"/>
      <c r="E21" s="23">
        <f>[5]Evaluation!E25</f>
        <v>16</v>
      </c>
      <c r="F21" s="23">
        <f>[5]Evaluation!H25</f>
        <v>14</v>
      </c>
      <c r="G21" s="23">
        <f>[5]Evaluation!K25</f>
        <v>21.25</v>
      </c>
      <c r="H21" s="24">
        <f t="shared" si="0"/>
        <v>51.25</v>
      </c>
    </row>
  </sheetData>
  <mergeCells count="20">
    <mergeCell ref="A20:D20"/>
    <mergeCell ref="A21:D21"/>
    <mergeCell ref="A14:D14"/>
    <mergeCell ref="A15:D15"/>
    <mergeCell ref="A16:D16"/>
    <mergeCell ref="A17:D17"/>
    <mergeCell ref="A18:D18"/>
    <mergeCell ref="A19:D19"/>
    <mergeCell ref="A13:D13"/>
    <mergeCell ref="E1:H1"/>
    <mergeCell ref="A3:D3"/>
    <mergeCell ref="A4:D4"/>
    <mergeCell ref="A5:D5"/>
    <mergeCell ref="A6:D6"/>
    <mergeCell ref="A7:D7"/>
    <mergeCell ref="A8:D8"/>
    <mergeCell ref="A9:D9"/>
    <mergeCell ref="A10:D10"/>
    <mergeCell ref="A11:D11"/>
    <mergeCell ref="A12:D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B4" sqref="B4"/>
    </sheetView>
  </sheetViews>
  <sheetFormatPr defaultRowHeight="15" x14ac:dyDescent="0.2"/>
  <cols>
    <col min="1" max="1" width="42.5703125" style="1" customWidth="1"/>
    <col min="2" max="2" width="9.28515625" style="1" customWidth="1"/>
    <col min="3" max="3" width="7.5703125" style="16" customWidth="1"/>
    <col min="4" max="6" width="7.5703125" style="1" customWidth="1"/>
    <col min="7" max="7" width="14" style="1" customWidth="1"/>
    <col min="8" max="8" width="10.42578125" style="1" bestFit="1" customWidth="1"/>
    <col min="9" max="9" width="7.5703125" style="1" customWidth="1"/>
    <col min="10" max="10" width="10.42578125" style="1" bestFit="1" customWidth="1"/>
    <col min="11" max="12" width="14.85546875" style="1" customWidth="1"/>
    <col min="13" max="16384" width="9.140625" style="1"/>
  </cols>
  <sheetData>
    <row r="1" spans="1:10" ht="15.75" x14ac:dyDescent="0.25">
      <c r="A1" s="56" t="s">
        <v>2</v>
      </c>
      <c r="B1" s="56"/>
      <c r="C1" s="56"/>
      <c r="D1" s="56"/>
      <c r="E1" s="56"/>
      <c r="F1" s="56"/>
      <c r="G1" s="56"/>
      <c r="H1" s="56"/>
      <c r="I1" s="56"/>
      <c r="J1" s="56"/>
    </row>
    <row r="2" spans="1:10" ht="26.25" customHeight="1" x14ac:dyDescent="0.2">
      <c r="A2" s="57" t="s">
        <v>13</v>
      </c>
      <c r="B2" s="57"/>
      <c r="C2" s="57"/>
      <c r="D2" s="57"/>
      <c r="E2" s="57"/>
      <c r="F2" s="57"/>
      <c r="G2" s="57"/>
      <c r="H2" s="57"/>
      <c r="I2" s="57"/>
      <c r="J2" s="57"/>
    </row>
    <row r="3" spans="1:10" ht="15.75" thickBot="1" x14ac:dyDescent="0.25">
      <c r="G3" s="2"/>
      <c r="H3" s="2"/>
      <c r="I3" s="2"/>
      <c r="J3" s="2"/>
    </row>
    <row r="4" spans="1:10" s="7" customFormat="1" ht="124.5" customHeight="1" thickBot="1" x14ac:dyDescent="0.25">
      <c r="A4" s="3" t="s">
        <v>0</v>
      </c>
      <c r="B4" s="4" t="str">
        <f>'1'!E1</f>
        <v>Evaluator 1</v>
      </c>
      <c r="C4" s="4" t="str">
        <f>'2'!E1</f>
        <v>Evaluator 2</v>
      </c>
      <c r="D4" s="4" t="str">
        <f>'3'!E1</f>
        <v>Evaluator 3</v>
      </c>
      <c r="E4" s="4" t="str">
        <f>'4'!E1</f>
        <v>Evaluator 4</v>
      </c>
      <c r="F4" s="19" t="str">
        <f>'5'!E1</f>
        <v>Evaluator 5</v>
      </c>
      <c r="G4" s="5" t="s">
        <v>3</v>
      </c>
      <c r="H4" s="6" t="s">
        <v>1</v>
      </c>
    </row>
    <row r="5" spans="1:10" ht="16.5" customHeight="1" x14ac:dyDescent="0.2">
      <c r="A5" s="8" t="str">
        <f>'1'!A4</f>
        <v>3rd I Business Solutions</v>
      </c>
      <c r="B5" s="9">
        <f>'1'!H4</f>
        <v>35.9</v>
      </c>
      <c r="C5" s="9">
        <f>'2'!H4</f>
        <v>48.5</v>
      </c>
      <c r="D5" s="9">
        <f>'3'!H4</f>
        <v>36.299999999999997</v>
      </c>
      <c r="E5" s="9">
        <f>'4'!H4</f>
        <v>37.5</v>
      </c>
      <c r="F5" s="9">
        <f>SUM('5'!E4:F4)</f>
        <v>23</v>
      </c>
      <c r="G5" s="9">
        <f>AVERAGE(B5:F5)</f>
        <v>36.239999999999995</v>
      </c>
      <c r="H5" s="10">
        <f>RANK(G5,$G$5:$G$22,0)</f>
        <v>15</v>
      </c>
    </row>
    <row r="6" spans="1:10" ht="16.5" customHeight="1" x14ac:dyDescent="0.2">
      <c r="A6" s="8" t="str">
        <f>'1'!A5</f>
        <v>Berkeley Research Group</v>
      </c>
      <c r="B6" s="9">
        <f>'1'!H5</f>
        <v>60</v>
      </c>
      <c r="C6" s="9">
        <f>'2'!H5</f>
        <v>58.800000000000004</v>
      </c>
      <c r="D6" s="9">
        <f>'3'!H5</f>
        <v>52</v>
      </c>
      <c r="E6" s="9">
        <f>'4'!H5</f>
        <v>60</v>
      </c>
      <c r="F6" s="9">
        <f>SUM('5'!E5:F5)</f>
        <v>34</v>
      </c>
      <c r="G6" s="9">
        <f t="shared" ref="G6:G22" si="0">AVERAGE(B6:F6)</f>
        <v>52.96</v>
      </c>
      <c r="H6" s="10">
        <f t="shared" ref="H6:H22" si="1">RANK(G6,$G$5:$G$22,0)</f>
        <v>6</v>
      </c>
    </row>
    <row r="7" spans="1:10" x14ac:dyDescent="0.2">
      <c r="A7" s="8" t="str">
        <f>'1'!A6</f>
        <v>C+A Global Group</v>
      </c>
      <c r="B7" s="9">
        <f>'1'!H6</f>
        <v>18</v>
      </c>
      <c r="C7" s="9">
        <f>'2'!H6</f>
        <v>56.900000000000006</v>
      </c>
      <c r="D7" s="9">
        <f>'3'!H6</f>
        <v>23</v>
      </c>
      <c r="E7" s="9">
        <f>'4'!H6</f>
        <v>45</v>
      </c>
      <c r="F7" s="9">
        <f>SUM('5'!E6:F6)</f>
        <v>15</v>
      </c>
      <c r="G7" s="9">
        <f t="shared" si="0"/>
        <v>31.580000000000002</v>
      </c>
      <c r="H7" s="10">
        <f t="shared" si="1"/>
        <v>17</v>
      </c>
    </row>
    <row r="8" spans="1:10" x14ac:dyDescent="0.2">
      <c r="A8" s="8" t="str">
        <f>'1'!A7</f>
        <v>Calyptus Consulting Group, Inc.</v>
      </c>
      <c r="B8" s="9">
        <f>'1'!H7</f>
        <v>66</v>
      </c>
      <c r="C8" s="9">
        <f>'2'!H7</f>
        <v>65.099999999999994</v>
      </c>
      <c r="D8" s="9">
        <f>'3'!H7</f>
        <v>64</v>
      </c>
      <c r="E8" s="9">
        <f>'4'!H7</f>
        <v>60</v>
      </c>
      <c r="F8" s="9">
        <f>SUM('5'!E7:F7)</f>
        <v>44</v>
      </c>
      <c r="G8" s="9">
        <f t="shared" si="0"/>
        <v>59.820000000000007</v>
      </c>
      <c r="H8" s="10">
        <f t="shared" si="1"/>
        <v>1</v>
      </c>
    </row>
    <row r="9" spans="1:10" x14ac:dyDescent="0.2">
      <c r="A9" s="8" t="str">
        <f>'1'!A8</f>
        <v>Civic Initiatives, LLC</v>
      </c>
      <c r="B9" s="9">
        <f>'1'!H8</f>
        <v>54.9</v>
      </c>
      <c r="C9" s="9">
        <f>'2'!H8</f>
        <v>63.5</v>
      </c>
      <c r="D9" s="9">
        <f>'3'!H8</f>
        <v>59.5</v>
      </c>
      <c r="E9" s="9">
        <f>'4'!H8</f>
        <v>45</v>
      </c>
      <c r="F9" s="9">
        <f>SUM('5'!E8:F8)</f>
        <v>47.5</v>
      </c>
      <c r="G9" s="9">
        <f t="shared" si="0"/>
        <v>54.08</v>
      </c>
      <c r="H9" s="10">
        <f t="shared" si="1"/>
        <v>5</v>
      </c>
    </row>
    <row r="10" spans="1:10" x14ac:dyDescent="0.2">
      <c r="A10" s="8" t="str">
        <f>'1'!A9</f>
        <v>Crowe Horwath</v>
      </c>
      <c r="B10" s="9">
        <f>'1'!H9</f>
        <v>49.400000000000006</v>
      </c>
      <c r="C10" s="9">
        <f>'2'!H9</f>
        <v>63.2</v>
      </c>
      <c r="D10" s="9">
        <f>'3'!H9</f>
        <v>54.4</v>
      </c>
      <c r="E10" s="9">
        <f>'4'!H9</f>
        <v>60</v>
      </c>
      <c r="F10" s="9">
        <f>SUM('5'!E9:F9)</f>
        <v>44</v>
      </c>
      <c r="G10" s="9">
        <f t="shared" si="0"/>
        <v>54.2</v>
      </c>
      <c r="H10" s="10">
        <f t="shared" si="1"/>
        <v>4</v>
      </c>
    </row>
    <row r="11" spans="1:10" x14ac:dyDescent="0.2">
      <c r="A11" s="8" t="str">
        <f>'1'!A10</f>
        <v>Deloitte Consulting</v>
      </c>
      <c r="B11" s="9">
        <f>'1'!H10</f>
        <v>67.5</v>
      </c>
      <c r="C11" s="9">
        <f>'2'!H10</f>
        <v>67.400000000000006</v>
      </c>
      <c r="D11" s="9">
        <f>'3'!H10</f>
        <v>54.4</v>
      </c>
      <c r="E11" s="9">
        <f>'4'!H10</f>
        <v>60</v>
      </c>
      <c r="F11" s="9">
        <f>SUM('5'!E10:F10)</f>
        <v>23</v>
      </c>
      <c r="G11" s="9">
        <f t="shared" si="0"/>
        <v>54.46</v>
      </c>
      <c r="H11" s="10">
        <f t="shared" si="1"/>
        <v>3</v>
      </c>
    </row>
    <row r="12" spans="1:10" x14ac:dyDescent="0.2">
      <c r="A12" s="8" t="str">
        <f>'1'!A11</f>
        <v>Denim Butterfly International</v>
      </c>
      <c r="B12" s="9">
        <f>'1'!H11</f>
        <v>19.399999999999999</v>
      </c>
      <c r="C12" s="9">
        <f>'2'!H11</f>
        <v>16.399999999999999</v>
      </c>
      <c r="D12" s="9">
        <f>'3'!H11</f>
        <v>30.700000000000003</v>
      </c>
      <c r="E12" s="9">
        <f>'4'!H11</f>
        <v>15</v>
      </c>
      <c r="F12" s="9">
        <f>SUM('5'!E11:F11)</f>
        <v>15</v>
      </c>
      <c r="G12" s="9">
        <f t="shared" si="0"/>
        <v>19.3</v>
      </c>
      <c r="H12" s="10">
        <f t="shared" si="1"/>
        <v>18</v>
      </c>
    </row>
    <row r="13" spans="1:10" x14ac:dyDescent="0.2">
      <c r="A13" s="8" t="str">
        <f>'1'!A12</f>
        <v>Grant Thornton</v>
      </c>
      <c r="B13" s="9">
        <f>'1'!H12</f>
        <v>39.599999999999994</v>
      </c>
      <c r="C13" s="9">
        <f>'2'!H12</f>
        <v>47.8</v>
      </c>
      <c r="D13" s="9">
        <f>'3'!H12</f>
        <v>45</v>
      </c>
      <c r="E13" s="9">
        <f>'4'!H12</f>
        <v>52.5</v>
      </c>
      <c r="F13" s="9">
        <f>SUM('5'!E12:F12)</f>
        <v>49.5</v>
      </c>
      <c r="G13" s="9">
        <f t="shared" si="0"/>
        <v>46.879999999999995</v>
      </c>
      <c r="H13" s="10">
        <f t="shared" si="1"/>
        <v>8</v>
      </c>
    </row>
    <row r="14" spans="1:10" x14ac:dyDescent="0.2">
      <c r="A14" s="8" t="str">
        <f>'1'!A13</f>
        <v>Huron</v>
      </c>
      <c r="B14" s="9">
        <f>'1'!H13</f>
        <v>52.5</v>
      </c>
      <c r="C14" s="9">
        <f>'2'!H13</f>
        <v>58.9</v>
      </c>
      <c r="D14" s="9">
        <f>'3'!H13</f>
        <v>63.5</v>
      </c>
      <c r="E14" s="9">
        <f>'4'!H13</f>
        <v>67.5</v>
      </c>
      <c r="F14" s="9">
        <f>SUM('5'!E13:F13)</f>
        <v>47.5</v>
      </c>
      <c r="G14" s="9">
        <f t="shared" si="0"/>
        <v>57.98</v>
      </c>
      <c r="H14" s="10">
        <f t="shared" si="1"/>
        <v>2</v>
      </c>
    </row>
    <row r="15" spans="1:10" x14ac:dyDescent="0.2">
      <c r="A15" s="8" t="str">
        <f>'1'!A14</f>
        <v>iLynx</v>
      </c>
      <c r="B15" s="9">
        <f>'1'!H14</f>
        <v>42.6</v>
      </c>
      <c r="C15" s="9">
        <f>'2'!H14</f>
        <v>69</v>
      </c>
      <c r="D15" s="9">
        <f>'3'!H14</f>
        <v>37.900000000000006</v>
      </c>
      <c r="E15" s="9">
        <f>'4'!H14</f>
        <v>45</v>
      </c>
      <c r="F15" s="9">
        <f>SUM('5'!E14:F14)</f>
        <v>23</v>
      </c>
      <c r="G15" s="9">
        <f t="shared" si="0"/>
        <v>43.5</v>
      </c>
      <c r="H15" s="10">
        <f t="shared" si="1"/>
        <v>11</v>
      </c>
    </row>
    <row r="16" spans="1:10" x14ac:dyDescent="0.2">
      <c r="A16" s="8" t="str">
        <f>'1'!A15</f>
        <v>J.A. White and Associates</v>
      </c>
      <c r="B16" s="9">
        <f>'1'!H15</f>
        <v>36.099999999999994</v>
      </c>
      <c r="C16" s="9">
        <f>'2'!H15</f>
        <v>21</v>
      </c>
      <c r="D16" s="9">
        <f>'3'!H15</f>
        <v>41.5</v>
      </c>
      <c r="E16" s="9">
        <f>'4'!H15</f>
        <v>52.5</v>
      </c>
      <c r="F16" s="9">
        <f>SUM('5'!E15:F15)</f>
        <v>15</v>
      </c>
      <c r="G16" s="9">
        <f t="shared" si="0"/>
        <v>33.22</v>
      </c>
      <c r="H16" s="10">
        <f t="shared" si="1"/>
        <v>16</v>
      </c>
    </row>
    <row r="17" spans="1:8" x14ac:dyDescent="0.2">
      <c r="A17" s="8" t="str">
        <f>'1'!A16</f>
        <v>Mindstream Consulting</v>
      </c>
      <c r="B17" s="9">
        <f>'1'!H16</f>
        <v>46.400000000000006</v>
      </c>
      <c r="C17" s="9">
        <f>'2'!H16</f>
        <v>47.099999999999994</v>
      </c>
      <c r="D17" s="9">
        <f>'3'!H16</f>
        <v>37.900000000000006</v>
      </c>
      <c r="E17" s="9">
        <f>'4'!H16</f>
        <v>37.5</v>
      </c>
      <c r="F17" s="9">
        <f>SUM('5'!E16:F16)</f>
        <v>52</v>
      </c>
      <c r="G17" s="9">
        <f t="shared" si="0"/>
        <v>44.18</v>
      </c>
      <c r="H17" s="10">
        <f t="shared" si="1"/>
        <v>10</v>
      </c>
    </row>
    <row r="18" spans="1:8" x14ac:dyDescent="0.2">
      <c r="A18" s="8" t="str">
        <f>'1'!A17</f>
        <v>Royal Kinetic</v>
      </c>
      <c r="B18" s="9">
        <f>'1'!H17</f>
        <v>39.1</v>
      </c>
      <c r="C18" s="9">
        <f>'2'!H17</f>
        <v>58.4</v>
      </c>
      <c r="D18" s="9">
        <f>'3'!H17</f>
        <v>41</v>
      </c>
      <c r="E18" s="9">
        <f>'4'!H17</f>
        <v>52.5</v>
      </c>
      <c r="F18" s="9">
        <f>SUM('5'!E17:F17)</f>
        <v>30</v>
      </c>
      <c r="G18" s="9">
        <f t="shared" si="0"/>
        <v>44.2</v>
      </c>
      <c r="H18" s="10">
        <f t="shared" si="1"/>
        <v>9</v>
      </c>
    </row>
    <row r="19" spans="1:8" x14ac:dyDescent="0.2">
      <c r="A19" s="8" t="str">
        <f>'1'!A18</f>
        <v>RSM US</v>
      </c>
      <c r="B19" s="9">
        <f>'1'!H18</f>
        <v>37.5</v>
      </c>
      <c r="C19" s="9">
        <f>'2'!H18</f>
        <v>47.8</v>
      </c>
      <c r="D19" s="9">
        <f>'3'!H18</f>
        <v>33.5</v>
      </c>
      <c r="E19" s="9">
        <f>'4'!H18</f>
        <v>60</v>
      </c>
      <c r="F19" s="9">
        <f>SUM('5'!E18:F18)</f>
        <v>33.75</v>
      </c>
      <c r="G19" s="9">
        <f t="shared" si="0"/>
        <v>42.510000000000005</v>
      </c>
      <c r="H19" s="10">
        <f t="shared" si="1"/>
        <v>12</v>
      </c>
    </row>
    <row r="20" spans="1:8" x14ac:dyDescent="0.2">
      <c r="A20" s="8" t="str">
        <f>'1'!A19</f>
        <v>Sirius Solutions</v>
      </c>
      <c r="B20" s="9">
        <f>'1'!H19</f>
        <v>47.099999999999994</v>
      </c>
      <c r="C20" s="9">
        <f>'2'!H19</f>
        <v>40.200000000000003</v>
      </c>
      <c r="D20" s="9">
        <f>'3'!H19</f>
        <v>43.099999999999994</v>
      </c>
      <c r="E20" s="9">
        <f>'4'!H19</f>
        <v>45</v>
      </c>
      <c r="F20" s="9">
        <f>SUM('5'!E19:F19)</f>
        <v>16.75</v>
      </c>
      <c r="G20" s="9">
        <f t="shared" si="0"/>
        <v>38.429999999999993</v>
      </c>
      <c r="H20" s="10">
        <f t="shared" si="1"/>
        <v>14</v>
      </c>
    </row>
    <row r="21" spans="1:8" x14ac:dyDescent="0.2">
      <c r="A21" s="8" t="str">
        <f>'1'!A20</f>
        <v>SpendWorx</v>
      </c>
      <c r="B21" s="9">
        <f>'1'!H20</f>
        <v>39.9</v>
      </c>
      <c r="C21" s="9">
        <f>'2'!H20</f>
        <v>37.700000000000003</v>
      </c>
      <c r="D21" s="9">
        <f>'3'!H20</f>
        <v>45</v>
      </c>
      <c r="E21" s="9">
        <f>'4'!H20</f>
        <v>45</v>
      </c>
      <c r="F21" s="9">
        <f>SUM('5'!E20:F20)</f>
        <v>37.75</v>
      </c>
      <c r="G21" s="9">
        <f t="shared" si="0"/>
        <v>41.07</v>
      </c>
      <c r="H21" s="10">
        <f t="shared" si="1"/>
        <v>13</v>
      </c>
    </row>
    <row r="22" spans="1:8" x14ac:dyDescent="0.2">
      <c r="A22" s="8" t="str">
        <f>'1'!A21</f>
        <v>Weaver</v>
      </c>
      <c r="B22" s="9">
        <f>'1'!H21</f>
        <v>50.9</v>
      </c>
      <c r="C22" s="9">
        <f>'2'!H21</f>
        <v>55.899999999999991</v>
      </c>
      <c r="D22" s="9">
        <f>'3'!H21</f>
        <v>45</v>
      </c>
      <c r="E22" s="9">
        <f>'4'!H21</f>
        <v>67.5</v>
      </c>
      <c r="F22" s="9">
        <f>SUM('5'!E21:F21)</f>
        <v>30</v>
      </c>
      <c r="G22" s="9">
        <f t="shared" si="0"/>
        <v>49.86</v>
      </c>
      <c r="H22" s="10">
        <f t="shared" si="1"/>
        <v>7</v>
      </c>
    </row>
    <row r="23" spans="1:8" x14ac:dyDescent="0.2">
      <c r="C23" s="1"/>
    </row>
    <row r="24" spans="1:8" x14ac:dyDescent="0.2">
      <c r="C24" s="1"/>
    </row>
  </sheetData>
  <mergeCells count="2">
    <mergeCell ref="A1:J1"/>
    <mergeCell ref="A2:J2"/>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D22" sqref="D22"/>
    </sheetView>
  </sheetViews>
  <sheetFormatPr defaultRowHeight="15" x14ac:dyDescent="0.2"/>
  <cols>
    <col min="1" max="1" width="42.5703125" style="1" customWidth="1"/>
    <col min="2" max="2" width="19.42578125" style="1" customWidth="1"/>
    <col min="3" max="3" width="14" style="1" customWidth="1"/>
    <col min="4" max="4" width="10.42578125" style="1" bestFit="1" customWidth="1"/>
    <col min="5" max="5" width="7.5703125" style="1" customWidth="1"/>
    <col min="6" max="6" width="10.42578125" style="1" bestFit="1" customWidth="1"/>
    <col min="7" max="8" width="14.85546875" style="1" customWidth="1"/>
    <col min="9" max="16384" width="9.140625" style="1"/>
  </cols>
  <sheetData>
    <row r="1" spans="1:6" ht="15.75" x14ac:dyDescent="0.25">
      <c r="A1" s="56" t="s">
        <v>2</v>
      </c>
      <c r="B1" s="56"/>
      <c r="C1" s="56"/>
      <c r="D1" s="56"/>
      <c r="E1" s="56"/>
      <c r="F1" s="56"/>
    </row>
    <row r="2" spans="1:6" ht="26.25" customHeight="1" x14ac:dyDescent="0.2">
      <c r="A2" s="57" t="s">
        <v>13</v>
      </c>
      <c r="B2" s="57"/>
      <c r="C2" s="57"/>
      <c r="D2" s="57"/>
      <c r="E2" s="57"/>
      <c r="F2" s="57"/>
    </row>
    <row r="3" spans="1:6" ht="15.75" thickBot="1" x14ac:dyDescent="0.25">
      <c r="C3" s="2"/>
      <c r="D3" s="2"/>
      <c r="E3" s="2"/>
      <c r="F3" s="2"/>
    </row>
    <row r="4" spans="1:6" s="7" customFormat="1" ht="124.5" customHeight="1" thickBot="1" x14ac:dyDescent="0.25">
      <c r="A4" s="3" t="s">
        <v>0</v>
      </c>
      <c r="B4" s="4" t="str">
        <f>'5'!E1</f>
        <v>Evaluator 5</v>
      </c>
      <c r="C4" s="5" t="s">
        <v>4</v>
      </c>
      <c r="D4" s="6" t="s">
        <v>1</v>
      </c>
    </row>
    <row r="5" spans="1:6" x14ac:dyDescent="0.2">
      <c r="A5" s="8" t="str">
        <f>Technical!A5</f>
        <v>3rd I Business Solutions</v>
      </c>
      <c r="B5" s="9">
        <f>'5'!G4</f>
        <v>5</v>
      </c>
      <c r="C5" s="9">
        <f>AVERAGE(B5:B5)</f>
        <v>5</v>
      </c>
      <c r="D5" s="10">
        <f>RANK(C5,$C$5:$C$22,0)</f>
        <v>16</v>
      </c>
    </row>
    <row r="6" spans="1:6" x14ac:dyDescent="0.2">
      <c r="A6" s="8" t="str">
        <f>Technical!A6</f>
        <v>Berkeley Research Group</v>
      </c>
      <c r="B6" s="9">
        <f>'5'!G5</f>
        <v>15</v>
      </c>
      <c r="C6" s="9">
        <f t="shared" ref="C6:C22" si="0">AVERAGE(B6:B6)</f>
        <v>15</v>
      </c>
      <c r="D6" s="10">
        <f t="shared" ref="D6:D22" si="1">RANK(C6,$C$5:$C$22,0)</f>
        <v>13</v>
      </c>
    </row>
    <row r="7" spans="1:6" x14ac:dyDescent="0.2">
      <c r="A7" s="8" t="str">
        <f>Technical!A7</f>
        <v>C+A Global Group</v>
      </c>
      <c r="B7" s="9">
        <f>'5'!G6</f>
        <v>5</v>
      </c>
      <c r="C7" s="9">
        <f t="shared" si="0"/>
        <v>5</v>
      </c>
      <c r="D7" s="10">
        <f t="shared" si="1"/>
        <v>16</v>
      </c>
    </row>
    <row r="8" spans="1:6" x14ac:dyDescent="0.2">
      <c r="A8" s="8" t="str">
        <f>Technical!A8</f>
        <v>Calyptus Consulting Group, Inc.</v>
      </c>
      <c r="B8" s="9">
        <f>'5'!G7</f>
        <v>21.25</v>
      </c>
      <c r="C8" s="9">
        <f t="shared" si="0"/>
        <v>21.25</v>
      </c>
      <c r="D8" s="10">
        <f t="shared" si="1"/>
        <v>7</v>
      </c>
    </row>
    <row r="9" spans="1:6" x14ac:dyDescent="0.2">
      <c r="A9" s="8" t="str">
        <f>Technical!A9</f>
        <v>Civic Initiatives, LLC</v>
      </c>
      <c r="B9" s="9">
        <f>'5'!G8</f>
        <v>15</v>
      </c>
      <c r="C9" s="9">
        <f t="shared" si="0"/>
        <v>15</v>
      </c>
      <c r="D9" s="10">
        <f t="shared" si="1"/>
        <v>13</v>
      </c>
    </row>
    <row r="10" spans="1:6" x14ac:dyDescent="0.2">
      <c r="A10" s="8" t="str">
        <f>Technical!A10</f>
        <v>Crowe Horwath</v>
      </c>
      <c r="B10" s="9">
        <f>'5'!G9</f>
        <v>22.5</v>
      </c>
      <c r="C10" s="9">
        <f t="shared" si="0"/>
        <v>22.5</v>
      </c>
      <c r="D10" s="10">
        <f t="shared" si="1"/>
        <v>3</v>
      </c>
    </row>
    <row r="11" spans="1:6" x14ac:dyDescent="0.2">
      <c r="A11" s="8" t="str">
        <f>Technical!A11</f>
        <v>Deloitte Consulting</v>
      </c>
      <c r="B11" s="9">
        <f>'5'!G10</f>
        <v>15</v>
      </c>
      <c r="C11" s="9">
        <f t="shared" si="0"/>
        <v>15</v>
      </c>
      <c r="D11" s="10">
        <f t="shared" si="1"/>
        <v>13</v>
      </c>
    </row>
    <row r="12" spans="1:6" x14ac:dyDescent="0.2">
      <c r="A12" s="8" t="str">
        <f>Technical!A12</f>
        <v>Denim Butterfly International</v>
      </c>
      <c r="B12" s="9">
        <f>'5'!G11</f>
        <v>25</v>
      </c>
      <c r="C12" s="9">
        <f t="shared" si="0"/>
        <v>25</v>
      </c>
      <c r="D12" s="10">
        <f t="shared" si="1"/>
        <v>1</v>
      </c>
    </row>
    <row r="13" spans="1:6" x14ac:dyDescent="0.2">
      <c r="A13" s="8" t="str">
        <f>Technical!A13</f>
        <v>Grant Thornton</v>
      </c>
      <c r="B13" s="9">
        <f>'5'!G12</f>
        <v>22.5</v>
      </c>
      <c r="C13" s="9">
        <f t="shared" si="0"/>
        <v>22.5</v>
      </c>
      <c r="D13" s="10">
        <f t="shared" si="1"/>
        <v>3</v>
      </c>
    </row>
    <row r="14" spans="1:6" x14ac:dyDescent="0.2">
      <c r="A14" s="8" t="str">
        <f>Technical!A14</f>
        <v>Huron</v>
      </c>
      <c r="B14" s="9">
        <f>'5'!G13</f>
        <v>20</v>
      </c>
      <c r="C14" s="9">
        <f t="shared" si="0"/>
        <v>20</v>
      </c>
      <c r="D14" s="10">
        <f t="shared" si="1"/>
        <v>9</v>
      </c>
    </row>
    <row r="15" spans="1:6" x14ac:dyDescent="0.2">
      <c r="A15" s="8" t="str">
        <f>Technical!A15</f>
        <v>iLynx</v>
      </c>
      <c r="B15" s="9">
        <f>'5'!G14</f>
        <v>22.5</v>
      </c>
      <c r="C15" s="9">
        <f t="shared" si="0"/>
        <v>22.5</v>
      </c>
      <c r="D15" s="10">
        <f t="shared" si="1"/>
        <v>3</v>
      </c>
    </row>
    <row r="16" spans="1:6" x14ac:dyDescent="0.2">
      <c r="A16" s="8" t="str">
        <f>Technical!A16</f>
        <v>J.A. White and Associates</v>
      </c>
      <c r="B16" s="9">
        <f>'5'!G15</f>
        <v>20</v>
      </c>
      <c r="C16" s="9">
        <f t="shared" si="0"/>
        <v>20</v>
      </c>
      <c r="D16" s="10">
        <f t="shared" si="1"/>
        <v>9</v>
      </c>
    </row>
    <row r="17" spans="1:4" x14ac:dyDescent="0.2">
      <c r="A17" s="8" t="str">
        <f>Technical!A17</f>
        <v>Mindstream Consulting</v>
      </c>
      <c r="B17" s="9">
        <f>'5'!G16</f>
        <v>25</v>
      </c>
      <c r="C17" s="9">
        <f t="shared" si="0"/>
        <v>25</v>
      </c>
      <c r="D17" s="10">
        <f t="shared" si="1"/>
        <v>1</v>
      </c>
    </row>
    <row r="18" spans="1:4" x14ac:dyDescent="0.2">
      <c r="A18" s="8" t="str">
        <f>Technical!A18</f>
        <v>Royal Kinetic</v>
      </c>
      <c r="B18" s="9">
        <f>'5'!G17</f>
        <v>5</v>
      </c>
      <c r="C18" s="9">
        <f t="shared" si="0"/>
        <v>5</v>
      </c>
      <c r="D18" s="10">
        <f t="shared" si="1"/>
        <v>16</v>
      </c>
    </row>
    <row r="19" spans="1:4" x14ac:dyDescent="0.2">
      <c r="A19" s="8" t="str">
        <f>Technical!A19</f>
        <v>RSM US</v>
      </c>
      <c r="B19" s="9">
        <f>'5'!G18</f>
        <v>20</v>
      </c>
      <c r="C19" s="9">
        <f t="shared" si="0"/>
        <v>20</v>
      </c>
      <c r="D19" s="10">
        <f t="shared" si="1"/>
        <v>9</v>
      </c>
    </row>
    <row r="20" spans="1:4" x14ac:dyDescent="0.2">
      <c r="A20" s="8" t="str">
        <f>Technical!A20</f>
        <v>Sirius Solutions</v>
      </c>
      <c r="B20" s="9">
        <f>'5'!G19</f>
        <v>17.5</v>
      </c>
      <c r="C20" s="9">
        <f t="shared" si="0"/>
        <v>17.5</v>
      </c>
      <c r="D20" s="10">
        <f t="shared" si="1"/>
        <v>12</v>
      </c>
    </row>
    <row r="21" spans="1:4" x14ac:dyDescent="0.2">
      <c r="A21" s="8" t="str">
        <f>Technical!A21</f>
        <v>SpendWorx</v>
      </c>
      <c r="B21" s="9">
        <f>'5'!G20</f>
        <v>22.5</v>
      </c>
      <c r="C21" s="9">
        <f t="shared" si="0"/>
        <v>22.5</v>
      </c>
      <c r="D21" s="10">
        <f t="shared" si="1"/>
        <v>3</v>
      </c>
    </row>
    <row r="22" spans="1:4" x14ac:dyDescent="0.2">
      <c r="A22" s="8" t="str">
        <f>Technical!A22</f>
        <v>Weaver</v>
      </c>
      <c r="B22" s="9">
        <f>'5'!G21</f>
        <v>21.25</v>
      </c>
      <c r="C22" s="9">
        <f t="shared" si="0"/>
        <v>21.25</v>
      </c>
      <c r="D22" s="10">
        <f t="shared" si="1"/>
        <v>7</v>
      </c>
    </row>
  </sheetData>
  <mergeCells count="2">
    <mergeCell ref="A1:F1"/>
    <mergeCell ref="A2:F2"/>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26"/>
  <sheetViews>
    <sheetView workbookViewId="0">
      <selection activeCell="M17" sqref="M17"/>
    </sheetView>
  </sheetViews>
  <sheetFormatPr defaultRowHeight="15" x14ac:dyDescent="0.2"/>
  <cols>
    <col min="1" max="1" width="42.5703125" style="1" customWidth="1"/>
    <col min="2" max="2" width="9.28515625" style="1" customWidth="1"/>
    <col min="3" max="6" width="7.5703125" style="1" customWidth="1"/>
    <col min="7" max="9" width="14" style="1" customWidth="1"/>
    <col min="10" max="10" width="10.42578125" style="1" bestFit="1" customWidth="1"/>
    <col min="11" max="11" width="7.5703125" style="1" customWidth="1"/>
    <col min="12" max="12" width="10.42578125" style="1" bestFit="1" customWidth="1"/>
    <col min="13" max="14" width="14.85546875" style="1" customWidth="1"/>
    <col min="15" max="16384" width="9.140625" style="1"/>
  </cols>
  <sheetData>
    <row r="1" spans="1:12" ht="15.75" x14ac:dyDescent="0.25">
      <c r="A1" s="56" t="s">
        <v>2</v>
      </c>
      <c r="B1" s="56"/>
      <c r="C1" s="56"/>
      <c r="D1" s="56"/>
      <c r="E1" s="56"/>
      <c r="F1" s="56"/>
      <c r="G1" s="56"/>
      <c r="H1" s="56"/>
      <c r="I1" s="56"/>
      <c r="J1" s="56"/>
      <c r="K1" s="56"/>
      <c r="L1" s="56"/>
    </row>
    <row r="2" spans="1:12" ht="26.25" customHeight="1" x14ac:dyDescent="0.2">
      <c r="A2" s="57" t="s">
        <v>13</v>
      </c>
      <c r="B2" s="57"/>
      <c r="C2" s="57"/>
      <c r="D2" s="57"/>
      <c r="E2" s="57"/>
      <c r="F2" s="57"/>
      <c r="G2" s="57"/>
      <c r="H2" s="57"/>
      <c r="I2" s="57"/>
      <c r="J2" s="57"/>
      <c r="K2" s="57"/>
      <c r="L2" s="57"/>
    </row>
    <row r="3" spans="1:12" ht="15.75" thickBot="1" x14ac:dyDescent="0.25">
      <c r="G3" s="2"/>
      <c r="H3" s="2"/>
      <c r="I3" s="2"/>
      <c r="J3" s="2"/>
      <c r="K3" s="2"/>
      <c r="L3" s="2"/>
    </row>
    <row r="4" spans="1:12" s="7" customFormat="1" ht="124.5" customHeight="1" thickBot="1" x14ac:dyDescent="0.25">
      <c r="A4" s="3" t="s">
        <v>0</v>
      </c>
      <c r="B4" s="4" t="str">
        <f>Technical!B4</f>
        <v>Evaluator 1</v>
      </c>
      <c r="C4" s="4" t="str">
        <f>Technical!C4</f>
        <v>Evaluator 2</v>
      </c>
      <c r="D4" s="4" t="str">
        <f>Technical!D4</f>
        <v>Evaluator 3</v>
      </c>
      <c r="E4" s="4" t="str">
        <f>Technical!E4</f>
        <v>Evaluator 4</v>
      </c>
      <c r="F4" s="19" t="str">
        <f>Technical!F4</f>
        <v>Evaluator 5</v>
      </c>
      <c r="G4" s="13" t="s">
        <v>5</v>
      </c>
      <c r="H4" s="14" t="s">
        <v>4</v>
      </c>
      <c r="I4" s="15" t="s">
        <v>6</v>
      </c>
      <c r="J4" s="12" t="s">
        <v>1</v>
      </c>
    </row>
    <row r="5" spans="1:12" ht="16.5" customHeight="1" x14ac:dyDescent="0.2">
      <c r="A5" s="8" t="str">
        <f>'Non-Technical'!A5</f>
        <v>3rd I Business Solutions</v>
      </c>
      <c r="B5" s="9">
        <f>Technical!B5</f>
        <v>35.9</v>
      </c>
      <c r="C5" s="9">
        <f>Technical!C5</f>
        <v>48.5</v>
      </c>
      <c r="D5" s="9">
        <f>Technical!D5</f>
        <v>36.299999999999997</v>
      </c>
      <c r="E5" s="9">
        <f>Technical!E5</f>
        <v>37.5</v>
      </c>
      <c r="F5" s="9">
        <f>Technical!F5</f>
        <v>23</v>
      </c>
      <c r="G5" s="9">
        <f t="shared" ref="G5:G12" si="0">AVERAGE(B5:F5)</f>
        <v>36.239999999999995</v>
      </c>
      <c r="H5" s="11">
        <f>'Non-Technical'!C5</f>
        <v>5</v>
      </c>
      <c r="I5" s="11">
        <f>G5+H5</f>
        <v>41.239999999999995</v>
      </c>
      <c r="J5" s="10">
        <f>RANK(I5,$I$5:$I$22,0)</f>
        <v>17</v>
      </c>
    </row>
    <row r="6" spans="1:12" ht="16.5" customHeight="1" x14ac:dyDescent="0.2">
      <c r="A6" s="8" t="str">
        <f>'Non-Technical'!A6</f>
        <v>Berkeley Research Group</v>
      </c>
      <c r="B6" s="9">
        <f>Technical!B6</f>
        <v>60</v>
      </c>
      <c r="C6" s="9">
        <f>Technical!C6</f>
        <v>58.800000000000004</v>
      </c>
      <c r="D6" s="9">
        <f>Technical!D6</f>
        <v>52</v>
      </c>
      <c r="E6" s="9">
        <f>Technical!E6</f>
        <v>60</v>
      </c>
      <c r="F6" s="9">
        <f>Technical!F6</f>
        <v>34</v>
      </c>
      <c r="G6" s="9">
        <f t="shared" si="0"/>
        <v>52.96</v>
      </c>
      <c r="H6" s="11">
        <f>'Non-Technical'!C6</f>
        <v>15</v>
      </c>
      <c r="I6" s="11">
        <f t="shared" ref="I6:I13" si="1">G6+H6</f>
        <v>67.960000000000008</v>
      </c>
      <c r="J6" s="10">
        <f t="shared" ref="J6:J22" si="2">RANK(I6,$I$5:$I$22,0)</f>
        <v>9</v>
      </c>
    </row>
    <row r="7" spans="1:12" x14ac:dyDescent="0.2">
      <c r="A7" s="8" t="str">
        <f>'Non-Technical'!A7</f>
        <v>C+A Global Group</v>
      </c>
      <c r="B7" s="9">
        <f>Technical!B7</f>
        <v>18</v>
      </c>
      <c r="C7" s="9">
        <f>Technical!C7</f>
        <v>56.900000000000006</v>
      </c>
      <c r="D7" s="9">
        <f>Technical!D7</f>
        <v>23</v>
      </c>
      <c r="E7" s="9">
        <f>Technical!E7</f>
        <v>45</v>
      </c>
      <c r="F7" s="9">
        <f>Technical!F7</f>
        <v>15</v>
      </c>
      <c r="G7" s="9">
        <f t="shared" si="0"/>
        <v>31.580000000000002</v>
      </c>
      <c r="H7" s="11">
        <f>'Non-Technical'!C7</f>
        <v>5</v>
      </c>
      <c r="I7" s="11">
        <f t="shared" si="1"/>
        <v>36.58</v>
      </c>
      <c r="J7" s="10">
        <f t="shared" si="2"/>
        <v>18</v>
      </c>
    </row>
    <row r="8" spans="1:12" x14ac:dyDescent="0.2">
      <c r="A8" s="8" t="str">
        <f>'Non-Technical'!A8</f>
        <v>Calyptus Consulting Group, Inc.</v>
      </c>
      <c r="B8" s="9">
        <f>Technical!B8</f>
        <v>66</v>
      </c>
      <c r="C8" s="9">
        <f>Technical!C8</f>
        <v>65.099999999999994</v>
      </c>
      <c r="D8" s="9">
        <f>Technical!D8</f>
        <v>64</v>
      </c>
      <c r="E8" s="9">
        <f>Technical!E8</f>
        <v>60</v>
      </c>
      <c r="F8" s="9">
        <f>Technical!F8</f>
        <v>44</v>
      </c>
      <c r="G8" s="9">
        <f t="shared" si="0"/>
        <v>59.820000000000007</v>
      </c>
      <c r="H8" s="11">
        <f>'Non-Technical'!C8</f>
        <v>21.25</v>
      </c>
      <c r="I8" s="11">
        <f t="shared" si="1"/>
        <v>81.070000000000007</v>
      </c>
      <c r="J8" s="10">
        <f t="shared" si="2"/>
        <v>1</v>
      </c>
    </row>
    <row r="9" spans="1:12" x14ac:dyDescent="0.2">
      <c r="A9" s="8" t="str">
        <f>'Non-Technical'!A9</f>
        <v>Civic Initiatives, LLC</v>
      </c>
      <c r="B9" s="9">
        <f>Technical!B9</f>
        <v>54.9</v>
      </c>
      <c r="C9" s="9">
        <f>Technical!C9</f>
        <v>63.5</v>
      </c>
      <c r="D9" s="9">
        <f>Technical!D9</f>
        <v>59.5</v>
      </c>
      <c r="E9" s="9">
        <f>Technical!E9</f>
        <v>45</v>
      </c>
      <c r="F9" s="9">
        <f>Technical!F9</f>
        <v>47.5</v>
      </c>
      <c r="G9" s="9">
        <f t="shared" si="0"/>
        <v>54.08</v>
      </c>
      <c r="H9" s="11">
        <f>'Non-Technical'!C9</f>
        <v>15</v>
      </c>
      <c r="I9" s="11">
        <f t="shared" si="1"/>
        <v>69.08</v>
      </c>
      <c r="J9" s="10">
        <f t="shared" si="2"/>
        <v>8</v>
      </c>
    </row>
    <row r="10" spans="1:12" x14ac:dyDescent="0.2">
      <c r="A10" s="8" t="str">
        <f>'Non-Technical'!A10</f>
        <v>Crowe Horwath</v>
      </c>
      <c r="B10" s="9">
        <f>Technical!B10</f>
        <v>49.400000000000006</v>
      </c>
      <c r="C10" s="9">
        <f>Technical!C10</f>
        <v>63.2</v>
      </c>
      <c r="D10" s="9">
        <f>Technical!D10</f>
        <v>54.4</v>
      </c>
      <c r="E10" s="9">
        <f>Technical!E10</f>
        <v>60</v>
      </c>
      <c r="F10" s="9">
        <f>Technical!F10</f>
        <v>44</v>
      </c>
      <c r="G10" s="9">
        <f t="shared" si="0"/>
        <v>54.2</v>
      </c>
      <c r="H10" s="11">
        <f>'Non-Technical'!C10</f>
        <v>22.5</v>
      </c>
      <c r="I10" s="11">
        <f t="shared" si="1"/>
        <v>76.7</v>
      </c>
      <c r="J10" s="10">
        <f t="shared" si="2"/>
        <v>3</v>
      </c>
    </row>
    <row r="11" spans="1:12" x14ac:dyDescent="0.2">
      <c r="A11" s="8" t="str">
        <f>'Non-Technical'!A11</f>
        <v>Deloitte Consulting</v>
      </c>
      <c r="B11" s="9">
        <f>Technical!B11</f>
        <v>67.5</v>
      </c>
      <c r="C11" s="9">
        <f>Technical!C11</f>
        <v>67.400000000000006</v>
      </c>
      <c r="D11" s="9">
        <f>Technical!D11</f>
        <v>54.4</v>
      </c>
      <c r="E11" s="9">
        <f>Technical!E11</f>
        <v>60</v>
      </c>
      <c r="F11" s="9">
        <f>Technical!F11</f>
        <v>23</v>
      </c>
      <c r="G11" s="9">
        <f t="shared" si="0"/>
        <v>54.46</v>
      </c>
      <c r="H11" s="11">
        <f>'Non-Technical'!C11</f>
        <v>15</v>
      </c>
      <c r="I11" s="11">
        <f t="shared" si="1"/>
        <v>69.460000000000008</v>
      </c>
      <c r="J11" s="10">
        <f t="shared" si="2"/>
        <v>5</v>
      </c>
    </row>
    <row r="12" spans="1:12" x14ac:dyDescent="0.2">
      <c r="A12" s="8" t="str">
        <f>'Non-Technical'!A12</f>
        <v>Denim Butterfly International</v>
      </c>
      <c r="B12" s="9">
        <f>Technical!B12</f>
        <v>19.399999999999999</v>
      </c>
      <c r="C12" s="9">
        <f>Technical!C12</f>
        <v>16.399999999999999</v>
      </c>
      <c r="D12" s="9">
        <f>Technical!D12</f>
        <v>30.700000000000003</v>
      </c>
      <c r="E12" s="9">
        <f>Technical!E12</f>
        <v>15</v>
      </c>
      <c r="F12" s="9">
        <f>Technical!F12</f>
        <v>15</v>
      </c>
      <c r="G12" s="9">
        <f t="shared" si="0"/>
        <v>19.3</v>
      </c>
      <c r="H12" s="11">
        <f>'Non-Technical'!C12</f>
        <v>25</v>
      </c>
      <c r="I12" s="11">
        <f t="shared" si="1"/>
        <v>44.3</v>
      </c>
      <c r="J12" s="10">
        <f t="shared" si="2"/>
        <v>16</v>
      </c>
    </row>
    <row r="13" spans="1:12" x14ac:dyDescent="0.2">
      <c r="A13" s="8" t="str">
        <f>'Non-Technical'!A13</f>
        <v>Grant Thornton</v>
      </c>
      <c r="B13" s="9">
        <f>Technical!B13</f>
        <v>39.599999999999994</v>
      </c>
      <c r="C13" s="9">
        <f>Technical!C13</f>
        <v>47.8</v>
      </c>
      <c r="D13" s="9">
        <f>Technical!D13</f>
        <v>45</v>
      </c>
      <c r="E13" s="9">
        <f>Technical!E13</f>
        <v>52.5</v>
      </c>
      <c r="F13" s="9">
        <f>Technical!F13</f>
        <v>49.5</v>
      </c>
      <c r="G13" s="9">
        <f t="shared" ref="G13:G22" si="3">AVERAGE(B13:F13)</f>
        <v>46.879999999999995</v>
      </c>
      <c r="H13" s="11">
        <f>'Non-Technical'!C13</f>
        <v>22.5</v>
      </c>
      <c r="I13" s="11">
        <f t="shared" si="1"/>
        <v>69.38</v>
      </c>
      <c r="J13" s="10">
        <f t="shared" si="2"/>
        <v>6</v>
      </c>
    </row>
    <row r="14" spans="1:12" x14ac:dyDescent="0.2">
      <c r="A14" s="8" t="str">
        <f>'Non-Technical'!A14</f>
        <v>Huron</v>
      </c>
      <c r="B14" s="9">
        <f>Technical!B14</f>
        <v>52.5</v>
      </c>
      <c r="C14" s="9">
        <f>Technical!C14</f>
        <v>58.9</v>
      </c>
      <c r="D14" s="9">
        <f>Technical!D14</f>
        <v>63.5</v>
      </c>
      <c r="E14" s="9">
        <f>Technical!E14</f>
        <v>67.5</v>
      </c>
      <c r="F14" s="9">
        <f>Technical!F14</f>
        <v>47.5</v>
      </c>
      <c r="G14" s="9">
        <f t="shared" si="3"/>
        <v>57.98</v>
      </c>
      <c r="H14" s="11">
        <f>'Non-Technical'!C14</f>
        <v>20</v>
      </c>
      <c r="I14" s="11">
        <f t="shared" ref="I14:I22" si="4">G14+H14</f>
        <v>77.97999999999999</v>
      </c>
      <c r="J14" s="10">
        <f t="shared" si="2"/>
        <v>2</v>
      </c>
    </row>
    <row r="15" spans="1:12" x14ac:dyDescent="0.2">
      <c r="A15" s="8" t="str">
        <f>'Non-Technical'!A15</f>
        <v>iLynx</v>
      </c>
      <c r="B15" s="9">
        <f>Technical!B15</f>
        <v>42.6</v>
      </c>
      <c r="C15" s="9">
        <f>Technical!C15</f>
        <v>69</v>
      </c>
      <c r="D15" s="9">
        <f>Technical!D15</f>
        <v>37.900000000000006</v>
      </c>
      <c r="E15" s="9">
        <f>Technical!E15</f>
        <v>45</v>
      </c>
      <c r="F15" s="9">
        <f>Technical!F15</f>
        <v>23</v>
      </c>
      <c r="G15" s="9">
        <f t="shared" si="3"/>
        <v>43.5</v>
      </c>
      <c r="H15" s="11">
        <f>'Non-Technical'!C15</f>
        <v>22.5</v>
      </c>
      <c r="I15" s="11">
        <f t="shared" si="4"/>
        <v>66</v>
      </c>
      <c r="J15" s="10">
        <f t="shared" si="2"/>
        <v>10</v>
      </c>
    </row>
    <row r="16" spans="1:12" x14ac:dyDescent="0.2">
      <c r="A16" s="8" t="str">
        <f>'Non-Technical'!A16</f>
        <v>J.A. White and Associates</v>
      </c>
      <c r="B16" s="9">
        <f>Technical!B16</f>
        <v>36.099999999999994</v>
      </c>
      <c r="C16" s="9">
        <f>Technical!C16</f>
        <v>21</v>
      </c>
      <c r="D16" s="9">
        <f>Technical!D16</f>
        <v>41.5</v>
      </c>
      <c r="E16" s="9">
        <f>Technical!E16</f>
        <v>52.5</v>
      </c>
      <c r="F16" s="9">
        <f>Technical!F16</f>
        <v>15</v>
      </c>
      <c r="G16" s="9">
        <f t="shared" si="3"/>
        <v>33.22</v>
      </c>
      <c r="H16" s="11">
        <f>'Non-Technical'!C16</f>
        <v>20</v>
      </c>
      <c r="I16" s="11">
        <f t="shared" si="4"/>
        <v>53.22</v>
      </c>
      <c r="J16" s="10">
        <f t="shared" si="2"/>
        <v>14</v>
      </c>
    </row>
    <row r="17" spans="1:10" x14ac:dyDescent="0.2">
      <c r="A17" s="8" t="str">
        <f>'Non-Technical'!A17</f>
        <v>Mindstream Consulting</v>
      </c>
      <c r="B17" s="9">
        <f>Technical!B17</f>
        <v>46.400000000000006</v>
      </c>
      <c r="C17" s="9">
        <f>Technical!C17</f>
        <v>47.099999999999994</v>
      </c>
      <c r="D17" s="9">
        <f>Technical!D17</f>
        <v>37.900000000000006</v>
      </c>
      <c r="E17" s="9">
        <f>Technical!E17</f>
        <v>37.5</v>
      </c>
      <c r="F17" s="9">
        <f>Technical!F17</f>
        <v>52</v>
      </c>
      <c r="G17" s="9">
        <f t="shared" si="3"/>
        <v>44.18</v>
      </c>
      <c r="H17" s="11">
        <f>'Non-Technical'!C17</f>
        <v>25</v>
      </c>
      <c r="I17" s="11">
        <f t="shared" si="4"/>
        <v>69.180000000000007</v>
      </c>
      <c r="J17" s="10">
        <f t="shared" si="2"/>
        <v>7</v>
      </c>
    </row>
    <row r="18" spans="1:10" x14ac:dyDescent="0.2">
      <c r="A18" s="8" t="str">
        <f>'Non-Technical'!A18</f>
        <v>Royal Kinetic</v>
      </c>
      <c r="B18" s="9">
        <f>Technical!B18</f>
        <v>39.1</v>
      </c>
      <c r="C18" s="9">
        <f>Technical!C18</f>
        <v>58.4</v>
      </c>
      <c r="D18" s="9">
        <f>Technical!D18</f>
        <v>41</v>
      </c>
      <c r="E18" s="9">
        <f>Technical!E18</f>
        <v>52.5</v>
      </c>
      <c r="F18" s="9">
        <f>Technical!F18</f>
        <v>30</v>
      </c>
      <c r="G18" s="9">
        <f t="shared" si="3"/>
        <v>44.2</v>
      </c>
      <c r="H18" s="11">
        <f>'Non-Technical'!C18</f>
        <v>5</v>
      </c>
      <c r="I18" s="11">
        <f t="shared" si="4"/>
        <v>49.2</v>
      </c>
      <c r="J18" s="10">
        <f t="shared" si="2"/>
        <v>15</v>
      </c>
    </row>
    <row r="19" spans="1:10" x14ac:dyDescent="0.2">
      <c r="A19" s="8" t="str">
        <f>'Non-Technical'!A19</f>
        <v>RSM US</v>
      </c>
      <c r="B19" s="9">
        <f>Technical!B19</f>
        <v>37.5</v>
      </c>
      <c r="C19" s="9">
        <f>Technical!C19</f>
        <v>47.8</v>
      </c>
      <c r="D19" s="9">
        <f>Technical!D19</f>
        <v>33.5</v>
      </c>
      <c r="E19" s="9">
        <f>Technical!E19</f>
        <v>60</v>
      </c>
      <c r="F19" s="9">
        <f>Technical!F19</f>
        <v>33.75</v>
      </c>
      <c r="G19" s="9">
        <f t="shared" si="3"/>
        <v>42.510000000000005</v>
      </c>
      <c r="H19" s="11">
        <f>'Non-Technical'!C19</f>
        <v>20</v>
      </c>
      <c r="I19" s="11">
        <f t="shared" si="4"/>
        <v>62.510000000000005</v>
      </c>
      <c r="J19" s="10">
        <f t="shared" si="2"/>
        <v>12</v>
      </c>
    </row>
    <row r="20" spans="1:10" x14ac:dyDescent="0.2">
      <c r="A20" s="8" t="str">
        <f>'Non-Technical'!A20</f>
        <v>Sirius Solutions</v>
      </c>
      <c r="B20" s="9">
        <f>Technical!B20</f>
        <v>47.099999999999994</v>
      </c>
      <c r="C20" s="9">
        <f>Technical!C20</f>
        <v>40.200000000000003</v>
      </c>
      <c r="D20" s="9">
        <f>Technical!D20</f>
        <v>43.099999999999994</v>
      </c>
      <c r="E20" s="9">
        <f>Technical!E20</f>
        <v>45</v>
      </c>
      <c r="F20" s="9">
        <f>Technical!F20</f>
        <v>16.75</v>
      </c>
      <c r="G20" s="9">
        <f t="shared" si="3"/>
        <v>38.429999999999993</v>
      </c>
      <c r="H20" s="11">
        <f>'Non-Technical'!C20</f>
        <v>17.5</v>
      </c>
      <c r="I20" s="11">
        <f t="shared" si="4"/>
        <v>55.929999999999993</v>
      </c>
      <c r="J20" s="10">
        <f t="shared" si="2"/>
        <v>13</v>
      </c>
    </row>
    <row r="21" spans="1:10" x14ac:dyDescent="0.2">
      <c r="A21" s="8" t="str">
        <f>'Non-Technical'!A21</f>
        <v>SpendWorx</v>
      </c>
      <c r="B21" s="9">
        <f>Technical!B21</f>
        <v>39.9</v>
      </c>
      <c r="C21" s="9">
        <f>Technical!C21</f>
        <v>37.700000000000003</v>
      </c>
      <c r="D21" s="9">
        <f>Technical!D21</f>
        <v>45</v>
      </c>
      <c r="E21" s="9">
        <f>Technical!E21</f>
        <v>45</v>
      </c>
      <c r="F21" s="9">
        <f>Technical!F21</f>
        <v>37.75</v>
      </c>
      <c r="G21" s="9">
        <f t="shared" si="3"/>
        <v>41.07</v>
      </c>
      <c r="H21" s="11">
        <f>'Non-Technical'!C21</f>
        <v>22.5</v>
      </c>
      <c r="I21" s="11">
        <f t="shared" si="4"/>
        <v>63.57</v>
      </c>
      <c r="J21" s="10">
        <f t="shared" si="2"/>
        <v>11</v>
      </c>
    </row>
    <row r="22" spans="1:10" x14ac:dyDescent="0.2">
      <c r="A22" s="8" t="str">
        <f>'Non-Technical'!A22</f>
        <v>Weaver</v>
      </c>
      <c r="B22" s="9">
        <f>Technical!B22</f>
        <v>50.9</v>
      </c>
      <c r="C22" s="9">
        <f>Technical!C22</f>
        <v>55.899999999999991</v>
      </c>
      <c r="D22" s="9">
        <f>Technical!D22</f>
        <v>45</v>
      </c>
      <c r="E22" s="9">
        <f>Technical!E22</f>
        <v>67.5</v>
      </c>
      <c r="F22" s="9">
        <f>Technical!F22</f>
        <v>30</v>
      </c>
      <c r="G22" s="9">
        <f t="shared" si="3"/>
        <v>49.86</v>
      </c>
      <c r="H22" s="11">
        <f>'Non-Technical'!C22</f>
        <v>21.25</v>
      </c>
      <c r="I22" s="11">
        <f t="shared" si="4"/>
        <v>71.11</v>
      </c>
      <c r="J22" s="10">
        <f t="shared" si="2"/>
        <v>4</v>
      </c>
    </row>
    <row r="24" spans="1:10" x14ac:dyDescent="0.2">
      <c r="A24" s="20" t="s">
        <v>14</v>
      </c>
    </row>
    <row r="25" spans="1:10" x14ac:dyDescent="0.2">
      <c r="A25" s="16"/>
    </row>
    <row r="26" spans="1:10" x14ac:dyDescent="0.2">
      <c r="A26" s="20" t="s">
        <v>35</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0"/>
  <sheetViews>
    <sheetView tabSelected="1" workbookViewId="0">
      <selection activeCell="N43" sqref="N43"/>
    </sheetView>
  </sheetViews>
  <sheetFormatPr defaultRowHeight="12.75" x14ac:dyDescent="0.2"/>
  <cols>
    <col min="1" max="1" width="2" customWidth="1"/>
    <col min="2" max="2" width="37.140625" bestFit="1" customWidth="1"/>
    <col min="3" max="3" width="12" customWidth="1"/>
    <col min="4" max="5" width="10.7109375" customWidth="1"/>
    <col min="6" max="6" width="12.140625" customWidth="1"/>
    <col min="7" max="8" width="10.42578125" customWidth="1"/>
    <col min="9" max="9" width="11" customWidth="1"/>
    <col min="10" max="10" width="11.5703125" customWidth="1"/>
    <col min="11" max="11" width="9" customWidth="1"/>
  </cols>
  <sheetData>
    <row r="1" spans="2:13" ht="15.75" x14ac:dyDescent="0.25">
      <c r="B1" s="63" t="s">
        <v>15</v>
      </c>
      <c r="C1" s="63"/>
      <c r="D1" s="63"/>
      <c r="E1" s="25" t="str">
        <f>[2]Cover!A6</f>
        <v>RFP730-18017 Procurement Consulting</v>
      </c>
      <c r="F1" s="25"/>
      <c r="G1" s="25"/>
      <c r="H1" s="25"/>
      <c r="I1" s="25"/>
      <c r="J1" s="25"/>
      <c r="K1" s="25"/>
      <c r="L1" s="25"/>
      <c r="M1" s="25"/>
    </row>
    <row r="2" spans="2:13" ht="15.75" customHeight="1" x14ac:dyDescent="0.25">
      <c r="C2" s="25"/>
      <c r="D2" s="25"/>
      <c r="E2" s="25"/>
      <c r="F2" s="25"/>
      <c r="G2" s="25"/>
    </row>
    <row r="3" spans="2:13" ht="15" customHeight="1" x14ac:dyDescent="0.2">
      <c r="B3" s="26" t="s">
        <v>16</v>
      </c>
      <c r="C3" s="64"/>
      <c r="D3" s="64"/>
      <c r="E3" s="64"/>
      <c r="F3" s="64"/>
    </row>
    <row r="4" spans="2:13" ht="28.5" customHeight="1" thickBot="1" x14ac:dyDescent="0.3">
      <c r="C4" s="58" t="s">
        <v>9</v>
      </c>
      <c r="D4" s="58"/>
      <c r="E4" s="58"/>
      <c r="F4" s="58" t="s">
        <v>10</v>
      </c>
      <c r="G4" s="58"/>
      <c r="H4" s="58"/>
      <c r="I4" s="58" t="s">
        <v>11</v>
      </c>
      <c r="J4" s="58"/>
      <c r="K4" s="58"/>
    </row>
    <row r="5" spans="2:13" ht="16.5" hidden="1" thickBot="1" x14ac:dyDescent="0.3">
      <c r="B5" s="1"/>
      <c r="C5" s="59" t="s">
        <v>17</v>
      </c>
      <c r="D5" s="59"/>
      <c r="E5" s="59"/>
      <c r="F5" s="59" t="s">
        <v>10</v>
      </c>
      <c r="G5" s="59"/>
      <c r="H5" s="59"/>
      <c r="I5" s="27"/>
      <c r="J5" s="27"/>
      <c r="K5" s="27"/>
    </row>
    <row r="6" spans="2:13" ht="249.75" customHeight="1" x14ac:dyDescent="0.2">
      <c r="B6" s="28"/>
      <c r="C6" s="65" t="s">
        <v>18</v>
      </c>
      <c r="D6" s="66"/>
      <c r="E6" s="67"/>
      <c r="F6" s="68" t="s">
        <v>19</v>
      </c>
      <c r="G6" s="69"/>
      <c r="H6" s="70"/>
      <c r="I6" s="71" t="s">
        <v>34</v>
      </c>
      <c r="J6" s="72"/>
      <c r="K6" s="73"/>
      <c r="L6" s="29" t="s">
        <v>20</v>
      </c>
    </row>
    <row r="7" spans="2:13" x14ac:dyDescent="0.2">
      <c r="B7" s="30" t="s">
        <v>8</v>
      </c>
      <c r="C7" s="31" t="s">
        <v>21</v>
      </c>
      <c r="D7" s="32" t="s">
        <v>22</v>
      </c>
      <c r="E7" s="33" t="s">
        <v>23</v>
      </c>
      <c r="F7" s="34" t="s">
        <v>21</v>
      </c>
      <c r="G7" s="35" t="s">
        <v>22</v>
      </c>
      <c r="H7" s="36" t="s">
        <v>23</v>
      </c>
      <c r="I7" s="31" t="s">
        <v>21</v>
      </c>
      <c r="J7" s="32" t="s">
        <v>22</v>
      </c>
      <c r="K7" s="33" t="s">
        <v>23</v>
      </c>
      <c r="L7" s="37"/>
    </row>
    <row r="8" spans="2:13" x14ac:dyDescent="0.2">
      <c r="B8" s="38" t="str">
        <f>'[2]RFP Submittal'!A4</f>
        <v>3rd I Business Solutions</v>
      </c>
      <c r="C8" s="39"/>
      <c r="D8" s="40">
        <v>8</v>
      </c>
      <c r="E8" s="41">
        <f>C8*D8</f>
        <v>0</v>
      </c>
      <c r="F8" s="42"/>
      <c r="G8" s="43">
        <v>7</v>
      </c>
      <c r="H8" s="44">
        <f>F8*G8</f>
        <v>0</v>
      </c>
      <c r="I8" s="39"/>
      <c r="J8" s="40">
        <v>5</v>
      </c>
      <c r="K8" s="41">
        <f>I8*J8</f>
        <v>0</v>
      </c>
      <c r="L8" s="45">
        <f>H8+E8+K8</f>
        <v>0</v>
      </c>
    </row>
    <row r="9" spans="2:13" x14ac:dyDescent="0.2">
      <c r="B9" s="38" t="str">
        <f>'[2]RFP Submittal'!A5</f>
        <v>Berkeley Research Group</v>
      </c>
      <c r="C9" s="39"/>
      <c r="D9" s="40">
        <v>8</v>
      </c>
      <c r="E9" s="41">
        <f t="shared" ref="E9:E25" si="0">C9*D9</f>
        <v>0</v>
      </c>
      <c r="F9" s="42"/>
      <c r="G9" s="43">
        <v>7</v>
      </c>
      <c r="H9" s="44">
        <f t="shared" ref="H9:H25" si="1">F9*G9</f>
        <v>0</v>
      </c>
      <c r="I9" s="39"/>
      <c r="J9" s="40">
        <v>5</v>
      </c>
      <c r="K9" s="41">
        <f t="shared" ref="K9:K25" si="2">I9*J9</f>
        <v>0</v>
      </c>
      <c r="L9" s="45">
        <f t="shared" ref="L9:L25" si="3">H9+E9+K9</f>
        <v>0</v>
      </c>
    </row>
    <row r="10" spans="2:13" x14ac:dyDescent="0.2">
      <c r="B10" s="38" t="str">
        <f>'[2]RFP Submittal'!A6</f>
        <v>C+A Global Group</v>
      </c>
      <c r="C10" s="39"/>
      <c r="D10" s="40">
        <v>8</v>
      </c>
      <c r="E10" s="41">
        <f t="shared" si="0"/>
        <v>0</v>
      </c>
      <c r="F10" s="42"/>
      <c r="G10" s="43">
        <v>7</v>
      </c>
      <c r="H10" s="44">
        <f t="shared" si="1"/>
        <v>0</v>
      </c>
      <c r="I10" s="39"/>
      <c r="J10" s="40">
        <v>5</v>
      </c>
      <c r="K10" s="41">
        <f t="shared" si="2"/>
        <v>0</v>
      </c>
      <c r="L10" s="45">
        <f t="shared" si="3"/>
        <v>0</v>
      </c>
    </row>
    <row r="11" spans="2:13" x14ac:dyDescent="0.2">
      <c r="B11" s="38" t="str">
        <f>'[2]RFP Submittal'!A7</f>
        <v>Calyptus Consulting Group, Inc.</v>
      </c>
      <c r="C11" s="39"/>
      <c r="D11" s="40">
        <v>8</v>
      </c>
      <c r="E11" s="41">
        <f t="shared" si="0"/>
        <v>0</v>
      </c>
      <c r="F11" s="42"/>
      <c r="G11" s="43">
        <v>7</v>
      </c>
      <c r="H11" s="44">
        <f t="shared" si="1"/>
        <v>0</v>
      </c>
      <c r="I11" s="39"/>
      <c r="J11" s="40">
        <v>5</v>
      </c>
      <c r="K11" s="41">
        <f t="shared" si="2"/>
        <v>0</v>
      </c>
      <c r="L11" s="45">
        <f t="shared" si="3"/>
        <v>0</v>
      </c>
    </row>
    <row r="12" spans="2:13" x14ac:dyDescent="0.2">
      <c r="B12" s="38" t="str">
        <f>'[2]RFP Submittal'!A8</f>
        <v>Civic Initiatives, LLC</v>
      </c>
      <c r="C12" s="39"/>
      <c r="D12" s="40">
        <v>8</v>
      </c>
      <c r="E12" s="41">
        <f t="shared" si="0"/>
        <v>0</v>
      </c>
      <c r="F12" s="42"/>
      <c r="G12" s="43">
        <v>7</v>
      </c>
      <c r="H12" s="44">
        <f t="shared" si="1"/>
        <v>0</v>
      </c>
      <c r="I12" s="39"/>
      <c r="J12" s="40">
        <v>5</v>
      </c>
      <c r="K12" s="41">
        <f t="shared" si="2"/>
        <v>0</v>
      </c>
      <c r="L12" s="45">
        <f t="shared" si="3"/>
        <v>0</v>
      </c>
    </row>
    <row r="13" spans="2:13" x14ac:dyDescent="0.2">
      <c r="B13" s="38" t="str">
        <f>'[2]RFP Submittal'!A9</f>
        <v>Crowe Horwath</v>
      </c>
      <c r="C13" s="39"/>
      <c r="D13" s="40">
        <v>8</v>
      </c>
      <c r="E13" s="41">
        <f t="shared" si="0"/>
        <v>0</v>
      </c>
      <c r="F13" s="42"/>
      <c r="G13" s="43">
        <v>7</v>
      </c>
      <c r="H13" s="44">
        <f t="shared" si="1"/>
        <v>0</v>
      </c>
      <c r="I13" s="39"/>
      <c r="J13" s="40">
        <v>5</v>
      </c>
      <c r="K13" s="41">
        <f t="shared" si="2"/>
        <v>0</v>
      </c>
      <c r="L13" s="45">
        <f t="shared" si="3"/>
        <v>0</v>
      </c>
    </row>
    <row r="14" spans="2:13" x14ac:dyDescent="0.2">
      <c r="B14" s="38" t="str">
        <f>'[2]RFP Submittal'!A10</f>
        <v>Deloitte Consulting</v>
      </c>
      <c r="C14" s="39"/>
      <c r="D14" s="40">
        <v>8</v>
      </c>
      <c r="E14" s="41">
        <f t="shared" si="0"/>
        <v>0</v>
      </c>
      <c r="F14" s="42"/>
      <c r="G14" s="43">
        <v>7</v>
      </c>
      <c r="H14" s="44">
        <f t="shared" si="1"/>
        <v>0</v>
      </c>
      <c r="I14" s="39"/>
      <c r="J14" s="40">
        <v>5</v>
      </c>
      <c r="K14" s="41">
        <f t="shared" si="2"/>
        <v>0</v>
      </c>
      <c r="L14" s="45">
        <f t="shared" si="3"/>
        <v>0</v>
      </c>
    </row>
    <row r="15" spans="2:13" x14ac:dyDescent="0.2">
      <c r="B15" s="38" t="str">
        <f>'[2]RFP Submittal'!A11</f>
        <v>Denim Butterfly International</v>
      </c>
      <c r="C15" s="39"/>
      <c r="D15" s="40">
        <v>8</v>
      </c>
      <c r="E15" s="41">
        <f t="shared" si="0"/>
        <v>0</v>
      </c>
      <c r="F15" s="42"/>
      <c r="G15" s="43">
        <v>7</v>
      </c>
      <c r="H15" s="44">
        <f t="shared" si="1"/>
        <v>0</v>
      </c>
      <c r="I15" s="39"/>
      <c r="J15" s="40">
        <v>5</v>
      </c>
      <c r="K15" s="41">
        <f t="shared" si="2"/>
        <v>0</v>
      </c>
      <c r="L15" s="45">
        <f t="shared" si="3"/>
        <v>0</v>
      </c>
    </row>
    <row r="16" spans="2:13" x14ac:dyDescent="0.2">
      <c r="B16" s="38" t="str">
        <f>'[2]RFP Submittal'!A12</f>
        <v>Grant Thornton</v>
      </c>
      <c r="C16" s="39"/>
      <c r="D16" s="40">
        <v>8</v>
      </c>
      <c r="E16" s="41">
        <f t="shared" si="0"/>
        <v>0</v>
      </c>
      <c r="F16" s="42"/>
      <c r="G16" s="43">
        <v>7</v>
      </c>
      <c r="H16" s="44">
        <f t="shared" si="1"/>
        <v>0</v>
      </c>
      <c r="I16" s="39"/>
      <c r="J16" s="40">
        <v>5</v>
      </c>
      <c r="K16" s="41">
        <f t="shared" si="2"/>
        <v>0</v>
      </c>
      <c r="L16" s="45">
        <f t="shared" si="3"/>
        <v>0</v>
      </c>
    </row>
    <row r="17" spans="2:12" x14ac:dyDescent="0.2">
      <c r="B17" s="38" t="str">
        <f>'[2]RFP Submittal'!A13</f>
        <v>Huron</v>
      </c>
      <c r="C17" s="39"/>
      <c r="D17" s="40">
        <v>8</v>
      </c>
      <c r="E17" s="41">
        <f t="shared" si="0"/>
        <v>0</v>
      </c>
      <c r="F17" s="42"/>
      <c r="G17" s="43">
        <v>7</v>
      </c>
      <c r="H17" s="44">
        <f t="shared" si="1"/>
        <v>0</v>
      </c>
      <c r="I17" s="39"/>
      <c r="J17" s="40">
        <v>5</v>
      </c>
      <c r="K17" s="41">
        <f t="shared" si="2"/>
        <v>0</v>
      </c>
      <c r="L17" s="45">
        <f t="shared" si="3"/>
        <v>0</v>
      </c>
    </row>
    <row r="18" spans="2:12" x14ac:dyDescent="0.2">
      <c r="B18" s="38" t="str">
        <f>'[2]RFP Submittal'!A14</f>
        <v>iLynx</v>
      </c>
      <c r="C18" s="39"/>
      <c r="D18" s="40">
        <v>8</v>
      </c>
      <c r="E18" s="41">
        <f t="shared" si="0"/>
        <v>0</v>
      </c>
      <c r="F18" s="42"/>
      <c r="G18" s="43">
        <v>7</v>
      </c>
      <c r="H18" s="44">
        <f t="shared" si="1"/>
        <v>0</v>
      </c>
      <c r="I18" s="39"/>
      <c r="J18" s="40">
        <v>5</v>
      </c>
      <c r="K18" s="41">
        <f t="shared" si="2"/>
        <v>0</v>
      </c>
      <c r="L18" s="45">
        <f t="shared" si="3"/>
        <v>0</v>
      </c>
    </row>
    <row r="19" spans="2:12" x14ac:dyDescent="0.2">
      <c r="B19" s="38" t="str">
        <f>'[2]RFP Submittal'!A15</f>
        <v>J.A. White and Associates</v>
      </c>
      <c r="C19" s="39"/>
      <c r="D19" s="40">
        <v>8</v>
      </c>
      <c r="E19" s="41">
        <f t="shared" si="0"/>
        <v>0</v>
      </c>
      <c r="F19" s="42"/>
      <c r="G19" s="43">
        <v>7</v>
      </c>
      <c r="H19" s="44">
        <f t="shared" si="1"/>
        <v>0</v>
      </c>
      <c r="I19" s="39"/>
      <c r="J19" s="40">
        <v>5</v>
      </c>
      <c r="K19" s="41">
        <f t="shared" si="2"/>
        <v>0</v>
      </c>
      <c r="L19" s="45">
        <f t="shared" si="3"/>
        <v>0</v>
      </c>
    </row>
    <row r="20" spans="2:12" x14ac:dyDescent="0.2">
      <c r="B20" s="38" t="str">
        <f>'[2]RFP Submittal'!A16</f>
        <v>Mindstream Consulting</v>
      </c>
      <c r="C20" s="39"/>
      <c r="D20" s="40">
        <v>8</v>
      </c>
      <c r="E20" s="41">
        <f t="shared" si="0"/>
        <v>0</v>
      </c>
      <c r="F20" s="42"/>
      <c r="G20" s="43">
        <v>7</v>
      </c>
      <c r="H20" s="44">
        <f t="shared" si="1"/>
        <v>0</v>
      </c>
      <c r="I20" s="39"/>
      <c r="J20" s="40">
        <v>5</v>
      </c>
      <c r="K20" s="41">
        <f t="shared" si="2"/>
        <v>0</v>
      </c>
      <c r="L20" s="45">
        <f t="shared" si="3"/>
        <v>0</v>
      </c>
    </row>
    <row r="21" spans="2:12" x14ac:dyDescent="0.2">
      <c r="B21" s="38" t="str">
        <f>'[2]RFP Submittal'!A17</f>
        <v>Royal Kinetic</v>
      </c>
      <c r="C21" s="39"/>
      <c r="D21" s="40">
        <v>8</v>
      </c>
      <c r="E21" s="41">
        <f t="shared" si="0"/>
        <v>0</v>
      </c>
      <c r="F21" s="42"/>
      <c r="G21" s="43">
        <v>7</v>
      </c>
      <c r="H21" s="44">
        <f t="shared" si="1"/>
        <v>0</v>
      </c>
      <c r="I21" s="39"/>
      <c r="J21" s="40">
        <v>5</v>
      </c>
      <c r="K21" s="41">
        <f t="shared" si="2"/>
        <v>0</v>
      </c>
      <c r="L21" s="45">
        <f t="shared" si="3"/>
        <v>0</v>
      </c>
    </row>
    <row r="22" spans="2:12" x14ac:dyDescent="0.2">
      <c r="B22" s="38" t="str">
        <f>'[2]RFP Submittal'!A18</f>
        <v>RSM US</v>
      </c>
      <c r="C22" s="39"/>
      <c r="D22" s="40">
        <v>8</v>
      </c>
      <c r="E22" s="41">
        <f t="shared" si="0"/>
        <v>0</v>
      </c>
      <c r="F22" s="42"/>
      <c r="G22" s="43">
        <v>7</v>
      </c>
      <c r="H22" s="44">
        <f t="shared" si="1"/>
        <v>0</v>
      </c>
      <c r="I22" s="39"/>
      <c r="J22" s="40">
        <v>5</v>
      </c>
      <c r="K22" s="41">
        <f t="shared" si="2"/>
        <v>0</v>
      </c>
      <c r="L22" s="45">
        <f t="shared" si="3"/>
        <v>0</v>
      </c>
    </row>
    <row r="23" spans="2:12" x14ac:dyDescent="0.2">
      <c r="B23" s="38" t="str">
        <f>'[2]RFP Submittal'!A19</f>
        <v>Sirius Solutions</v>
      </c>
      <c r="C23" s="39"/>
      <c r="D23" s="40">
        <v>8</v>
      </c>
      <c r="E23" s="41">
        <f t="shared" si="0"/>
        <v>0</v>
      </c>
      <c r="F23" s="42"/>
      <c r="G23" s="43">
        <v>7</v>
      </c>
      <c r="H23" s="44">
        <f t="shared" si="1"/>
        <v>0</v>
      </c>
      <c r="I23" s="39"/>
      <c r="J23" s="40">
        <v>5</v>
      </c>
      <c r="K23" s="41">
        <f t="shared" si="2"/>
        <v>0</v>
      </c>
      <c r="L23" s="45">
        <f t="shared" si="3"/>
        <v>0</v>
      </c>
    </row>
    <row r="24" spans="2:12" x14ac:dyDescent="0.2">
      <c r="B24" s="38" t="str">
        <f>'[2]RFP Submittal'!A20</f>
        <v>SpendWorx</v>
      </c>
      <c r="C24" s="39"/>
      <c r="D24" s="40">
        <v>8</v>
      </c>
      <c r="E24" s="41">
        <f t="shared" si="0"/>
        <v>0</v>
      </c>
      <c r="F24" s="42"/>
      <c r="G24" s="43">
        <v>7</v>
      </c>
      <c r="H24" s="44">
        <f t="shared" si="1"/>
        <v>0</v>
      </c>
      <c r="I24" s="39"/>
      <c r="J24" s="40">
        <v>5</v>
      </c>
      <c r="K24" s="41">
        <f t="shared" si="2"/>
        <v>0</v>
      </c>
      <c r="L24" s="45">
        <f t="shared" si="3"/>
        <v>0</v>
      </c>
    </row>
    <row r="25" spans="2:12" x14ac:dyDescent="0.2">
      <c r="B25" s="38" t="str">
        <f>'[2]RFP Submittal'!A21</f>
        <v>Weaver</v>
      </c>
      <c r="C25" s="39"/>
      <c r="D25" s="40">
        <v>8</v>
      </c>
      <c r="E25" s="41">
        <f t="shared" si="0"/>
        <v>0</v>
      </c>
      <c r="F25" s="42"/>
      <c r="G25" s="43">
        <v>7</v>
      </c>
      <c r="H25" s="44">
        <f t="shared" si="1"/>
        <v>0</v>
      </c>
      <c r="I25" s="39"/>
      <c r="J25" s="40">
        <v>5</v>
      </c>
      <c r="K25" s="41">
        <f t="shared" si="2"/>
        <v>0</v>
      </c>
      <c r="L25" s="45">
        <f t="shared" si="3"/>
        <v>0</v>
      </c>
    </row>
    <row r="26" spans="2:12" x14ac:dyDescent="0.2">
      <c r="B26" s="46"/>
      <c r="C26" s="47"/>
      <c r="D26" s="47"/>
      <c r="E26" s="47"/>
      <c r="F26" s="48"/>
      <c r="G26" s="48"/>
      <c r="H26" s="48"/>
      <c r="I26" s="48"/>
      <c r="J26" s="48"/>
      <c r="K26" s="48"/>
      <c r="L26" s="48"/>
    </row>
    <row r="27" spans="2:12" x14ac:dyDescent="0.2">
      <c r="B27" s="46"/>
      <c r="C27" s="47"/>
      <c r="D27" s="47"/>
      <c r="E27" s="47"/>
      <c r="F27" s="48"/>
      <c r="G27" s="48"/>
      <c r="H27" s="48"/>
      <c r="I27" s="48"/>
      <c r="J27" s="48"/>
      <c r="K27" s="48"/>
      <c r="L27" s="48"/>
    </row>
    <row r="28" spans="2:12" x14ac:dyDescent="0.2">
      <c r="B28" s="49"/>
      <c r="C28" s="49"/>
      <c r="D28" s="49"/>
      <c r="E28" s="49"/>
      <c r="F28" s="49"/>
      <c r="G28" s="49"/>
      <c r="H28" s="49"/>
      <c r="I28" s="49"/>
      <c r="J28" s="49"/>
      <c r="K28" s="49"/>
      <c r="L28" s="49"/>
    </row>
    <row r="29" spans="2:12" ht="13.5" thickBot="1" x14ac:dyDescent="0.25">
      <c r="B29" s="74" t="s">
        <v>24</v>
      </c>
      <c r="C29" s="74"/>
      <c r="D29" s="74"/>
      <c r="E29" s="74"/>
      <c r="F29" s="49"/>
      <c r="G29" s="49" t="s">
        <v>25</v>
      </c>
      <c r="H29" s="49"/>
      <c r="I29" s="49"/>
      <c r="J29" s="49"/>
      <c r="K29" s="49"/>
      <c r="L29" s="49"/>
    </row>
    <row r="30" spans="2:12" ht="13.5" thickBot="1" x14ac:dyDescent="0.25">
      <c r="B30" s="74"/>
      <c r="C30" s="74"/>
      <c r="D30" s="74"/>
      <c r="E30" s="74"/>
      <c r="F30" s="49"/>
      <c r="G30" s="50" t="s">
        <v>26</v>
      </c>
      <c r="H30" s="51"/>
      <c r="I30" s="51"/>
      <c r="J30" s="52"/>
      <c r="K30" s="49"/>
      <c r="L30" s="49"/>
    </row>
    <row r="31" spans="2:12" x14ac:dyDescent="0.2">
      <c r="B31" s="74"/>
      <c r="C31" s="74"/>
      <c r="D31" s="74"/>
      <c r="E31" s="74"/>
      <c r="F31" s="49"/>
      <c r="G31" s="49"/>
      <c r="H31" s="49"/>
      <c r="I31" s="49"/>
      <c r="J31" s="49"/>
      <c r="K31" s="49"/>
      <c r="L31" s="49"/>
    </row>
    <row r="32" spans="2:12" ht="13.5" thickBot="1" x14ac:dyDescent="0.25">
      <c r="B32" s="75"/>
      <c r="C32" s="75"/>
      <c r="D32" s="75"/>
      <c r="E32" s="75"/>
      <c r="F32" s="49"/>
      <c r="G32" s="49"/>
      <c r="H32" s="49"/>
      <c r="I32" s="49"/>
      <c r="J32" s="49"/>
      <c r="K32" s="49"/>
      <c r="L32" s="49"/>
    </row>
    <row r="33" spans="2:12" ht="13.5" thickTop="1" x14ac:dyDescent="0.2">
      <c r="B33" s="76" t="s">
        <v>27</v>
      </c>
      <c r="C33" s="77"/>
      <c r="D33" s="77"/>
      <c r="E33" s="78"/>
      <c r="F33" s="49"/>
      <c r="G33" s="49"/>
      <c r="H33" s="49"/>
      <c r="I33" s="49"/>
      <c r="J33" s="49"/>
      <c r="K33" s="49"/>
      <c r="L33" s="49"/>
    </row>
    <row r="34" spans="2:12" x14ac:dyDescent="0.2">
      <c r="B34" s="60" t="s">
        <v>28</v>
      </c>
      <c r="C34" s="61"/>
      <c r="D34" s="61"/>
      <c r="E34" s="62"/>
      <c r="F34" s="49"/>
      <c r="G34" s="49"/>
      <c r="H34" s="49"/>
      <c r="I34" s="49"/>
      <c r="J34" s="49"/>
      <c r="K34" s="49"/>
      <c r="L34" s="49"/>
    </row>
    <row r="35" spans="2:12" x14ac:dyDescent="0.2">
      <c r="B35" s="79" t="s">
        <v>29</v>
      </c>
      <c r="C35" s="80"/>
      <c r="D35" s="80"/>
      <c r="E35" s="81"/>
      <c r="F35" s="49"/>
      <c r="G35" s="49"/>
      <c r="H35" s="49"/>
      <c r="I35" s="49"/>
      <c r="J35" s="49"/>
      <c r="K35" s="49"/>
      <c r="L35" s="49"/>
    </row>
    <row r="36" spans="2:12" x14ac:dyDescent="0.2">
      <c r="B36" s="79" t="s">
        <v>30</v>
      </c>
      <c r="C36" s="80"/>
      <c r="D36" s="80"/>
      <c r="E36" s="81"/>
      <c r="F36" s="49"/>
      <c r="G36" s="49"/>
      <c r="H36" s="49"/>
      <c r="I36" s="49"/>
      <c r="J36" s="49"/>
      <c r="K36" s="49"/>
      <c r="L36" s="49"/>
    </row>
    <row r="37" spans="2:12" x14ac:dyDescent="0.2">
      <c r="B37" s="79" t="s">
        <v>31</v>
      </c>
      <c r="C37" s="80"/>
      <c r="D37" s="80"/>
      <c r="E37" s="81"/>
      <c r="F37" s="49"/>
      <c r="G37" s="49"/>
      <c r="H37" s="49"/>
      <c r="I37" s="49"/>
      <c r="J37" s="49"/>
      <c r="K37" s="49"/>
      <c r="L37" s="49"/>
    </row>
    <row r="38" spans="2:12" x14ac:dyDescent="0.2">
      <c r="B38" s="79" t="s">
        <v>32</v>
      </c>
      <c r="C38" s="80"/>
      <c r="D38" s="80"/>
      <c r="E38" s="81"/>
      <c r="F38" s="49"/>
      <c r="G38" s="49"/>
      <c r="H38" s="49"/>
      <c r="I38" s="49"/>
      <c r="J38" s="49"/>
      <c r="K38" s="49"/>
      <c r="L38" s="49"/>
    </row>
    <row r="39" spans="2:12" ht="13.5" thickBot="1" x14ac:dyDescent="0.25">
      <c r="B39" s="82" t="s">
        <v>33</v>
      </c>
      <c r="C39" s="83"/>
      <c r="D39" s="83"/>
      <c r="E39" s="84"/>
      <c r="F39" s="49"/>
      <c r="G39" s="49"/>
      <c r="H39" s="49"/>
      <c r="I39" s="49"/>
      <c r="J39" s="49"/>
      <c r="K39" s="49"/>
      <c r="L39" s="49"/>
    </row>
    <row r="40" spans="2:12" ht="13.5" thickTop="1" x14ac:dyDescent="0.2"/>
  </sheetData>
  <mergeCells count="18">
    <mergeCell ref="B35:E35"/>
    <mergeCell ref="B36:E36"/>
    <mergeCell ref="B37:E37"/>
    <mergeCell ref="B38:E38"/>
    <mergeCell ref="B39:E39"/>
    <mergeCell ref="I4:K4"/>
    <mergeCell ref="C5:E5"/>
    <mergeCell ref="F5:H5"/>
    <mergeCell ref="B34:E34"/>
    <mergeCell ref="B1:D1"/>
    <mergeCell ref="C3:F3"/>
    <mergeCell ref="C4:E4"/>
    <mergeCell ref="F4:H4"/>
    <mergeCell ref="C6:E6"/>
    <mergeCell ref="F6:H6"/>
    <mergeCell ref="I6:K6"/>
    <mergeCell ref="B29:E32"/>
    <mergeCell ref="B33:E3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Technical</vt:lpstr>
      <vt:lpstr>Non-Technical</vt:lpstr>
      <vt:lpstr>Summary</vt:lpstr>
      <vt:lpstr>Evaluation Matrix</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2019-03-20T15:28:04Z</dcterms:modified>
</cp:coreProperties>
</file>