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PURCHASING\Contracts Reporting Department\FY2018\Open Record Evaluations\"/>
    </mc:Choice>
  </mc:AlternateContent>
  <bookViews>
    <workbookView xWindow="1650" yWindow="150" windowWidth="22935" windowHeight="13995" tabRatio="836"/>
  </bookViews>
  <sheets>
    <sheet name="RFP Responses" sheetId="19" r:id="rId1"/>
    <sheet name="Evaluator 1" sheetId="74" r:id="rId2"/>
    <sheet name="Evaluator 2" sheetId="75" r:id="rId3"/>
    <sheet name="Evaluator 3" sheetId="76" r:id="rId4"/>
    <sheet name="Evaluator 4" sheetId="77" r:id="rId5"/>
    <sheet name="Evaluator 5" sheetId="78" r:id="rId6"/>
    <sheet name="Technical Score" sheetId="27" r:id="rId7"/>
    <sheet name="Cost Proposal" sheetId="84" r:id="rId8"/>
    <sheet name="Cost Summary" sheetId="85" r:id="rId9"/>
    <sheet name="Summary" sheetId="58" r:id="rId10"/>
  </sheets>
  <externalReferences>
    <externalReference r:id="rId11"/>
  </externalReferences>
  <definedNames>
    <definedName name="_xlnm.Print_Area" localSheetId="7">'Cost Proposal'!$A$1:$D$130</definedName>
  </definedNames>
  <calcPr calcId="152511"/>
</workbook>
</file>

<file path=xl/calcChain.xml><?xml version="1.0" encoding="utf-8"?>
<calcChain xmlns="http://schemas.openxmlformats.org/spreadsheetml/2006/main">
  <c r="I30" i="85" l="1"/>
  <c r="K30" i="85" s="1"/>
  <c r="L30" i="85" s="1"/>
  <c r="I31" i="85"/>
  <c r="K31" i="85" s="1"/>
  <c r="L31" i="85" s="1"/>
  <c r="I32" i="85"/>
  <c r="K32" i="85" s="1"/>
  <c r="L32" i="85" s="1"/>
  <c r="I33" i="85"/>
  <c r="K33" i="85" s="1"/>
  <c r="L33" i="85" s="1"/>
  <c r="I34" i="85"/>
  <c r="K34" i="85" s="1"/>
  <c r="L34" i="85" s="1"/>
  <c r="I35" i="85"/>
  <c r="K35" i="85" s="1"/>
  <c r="L35" i="85" s="1"/>
  <c r="I36" i="85"/>
  <c r="K36" i="85" s="1"/>
  <c r="L36" i="85" s="1"/>
  <c r="I37" i="85"/>
  <c r="K37" i="85" s="1"/>
  <c r="L37" i="85" s="1"/>
  <c r="I38" i="85"/>
  <c r="K38" i="85" s="1"/>
  <c r="L38" i="85" s="1"/>
  <c r="I39" i="85"/>
  <c r="K39" i="85" s="1"/>
  <c r="L39" i="85" s="1"/>
  <c r="I40" i="85"/>
  <c r="K40" i="85" s="1"/>
  <c r="L40" i="85" s="1"/>
  <c r="I41" i="85"/>
  <c r="K41" i="85" s="1"/>
  <c r="L41" i="85" s="1"/>
  <c r="I42" i="85"/>
  <c r="K42" i="85" s="1"/>
  <c r="L42" i="85" s="1"/>
  <c r="I43" i="85"/>
  <c r="K43" i="85" s="1"/>
  <c r="L43" i="85" s="1"/>
  <c r="I44" i="85"/>
  <c r="K44" i="85" s="1"/>
  <c r="L44" i="85" s="1"/>
  <c r="I45" i="85"/>
  <c r="K45" i="85" s="1"/>
  <c r="L45" i="85" s="1"/>
  <c r="I29" i="85"/>
  <c r="K29" i="85" s="1"/>
  <c r="L29" i="85" s="1"/>
  <c r="C18" i="85" l="1"/>
  <c r="B18" i="85"/>
  <c r="C17" i="85"/>
  <c r="B17" i="85"/>
  <c r="C16" i="85"/>
  <c r="B16" i="85"/>
  <c r="C15" i="85"/>
  <c r="B15" i="85"/>
  <c r="A15" i="85"/>
  <c r="C14" i="85"/>
  <c r="B14" i="85"/>
  <c r="A14" i="85"/>
  <c r="C13" i="85"/>
  <c r="B13" i="85"/>
  <c r="C12" i="85"/>
  <c r="B12" i="85"/>
  <c r="C11" i="85"/>
  <c r="B11" i="85"/>
  <c r="A11" i="85"/>
  <c r="C10" i="85"/>
  <c r="B10" i="85"/>
  <c r="C9" i="85"/>
  <c r="B9" i="85"/>
  <c r="C8" i="85"/>
  <c r="B8" i="85"/>
  <c r="C7" i="85"/>
  <c r="B7" i="85"/>
  <c r="C6" i="85"/>
  <c r="B6" i="85"/>
  <c r="C5" i="85"/>
  <c r="B5" i="85"/>
  <c r="A5" i="85"/>
  <c r="C4" i="85"/>
  <c r="B4" i="85"/>
  <c r="A4" i="85"/>
  <c r="C3" i="85"/>
  <c r="B3" i="85"/>
  <c r="A3" i="85"/>
  <c r="C2" i="85"/>
  <c r="B2" i="85"/>
  <c r="T127" i="84"/>
  <c r="S127" i="84"/>
  <c r="R127" i="84"/>
  <c r="Q127" i="84"/>
  <c r="Q128" i="84" s="1"/>
  <c r="P127" i="84"/>
  <c r="P128" i="84" s="1"/>
  <c r="O127" i="84"/>
  <c r="N127" i="84"/>
  <c r="M127" i="84"/>
  <c r="M128" i="84" s="1"/>
  <c r="L127" i="84"/>
  <c r="K127" i="84"/>
  <c r="J127" i="84"/>
  <c r="I127" i="84"/>
  <c r="I128" i="84" s="1"/>
  <c r="H127" i="84"/>
  <c r="H128" i="84" s="1"/>
  <c r="G127" i="84"/>
  <c r="F127" i="84"/>
  <c r="E127" i="84"/>
  <c r="E128" i="84" s="1"/>
  <c r="C127" i="84"/>
  <c r="G128" i="84" s="1"/>
  <c r="D126" i="84"/>
  <c r="D125" i="84"/>
  <c r="D124" i="84"/>
  <c r="D123" i="84"/>
  <c r="D122" i="84"/>
  <c r="D121" i="84"/>
  <c r="D120" i="84"/>
  <c r="D119" i="84"/>
  <c r="D118" i="84"/>
  <c r="D117" i="84"/>
  <c r="D116" i="84"/>
  <c r="D115" i="84"/>
  <c r="D114" i="84"/>
  <c r="D113" i="84"/>
  <c r="D112" i="84"/>
  <c r="D111" i="84"/>
  <c r="D110" i="84"/>
  <c r="D109" i="84"/>
  <c r="D108" i="84"/>
  <c r="D107" i="84"/>
  <c r="D106" i="84"/>
  <c r="D105" i="84"/>
  <c r="D104" i="84"/>
  <c r="D103" i="84"/>
  <c r="D102" i="84"/>
  <c r="D101" i="84"/>
  <c r="D100" i="84"/>
  <c r="D99" i="84"/>
  <c r="D98" i="84"/>
  <c r="D97" i="84"/>
  <c r="D96" i="84"/>
  <c r="D95" i="84"/>
  <c r="D94" i="84"/>
  <c r="D93" i="84"/>
  <c r="D92" i="84"/>
  <c r="D91" i="84"/>
  <c r="D90" i="84"/>
  <c r="D89" i="84"/>
  <c r="D88" i="84"/>
  <c r="D87" i="84"/>
  <c r="D86" i="84"/>
  <c r="D85" i="84"/>
  <c r="D84" i="84"/>
  <c r="D83" i="84"/>
  <c r="D82" i="84"/>
  <c r="D81" i="84"/>
  <c r="D80" i="84"/>
  <c r="D79" i="84"/>
  <c r="D78" i="84"/>
  <c r="D77" i="84"/>
  <c r="D76" i="84"/>
  <c r="D75" i="84"/>
  <c r="D74" i="84"/>
  <c r="D73" i="84"/>
  <c r="D72" i="84"/>
  <c r="D71" i="84"/>
  <c r="D70" i="84"/>
  <c r="D69" i="84"/>
  <c r="D68" i="84"/>
  <c r="D67" i="84"/>
  <c r="D66" i="84"/>
  <c r="D65" i="84"/>
  <c r="D64" i="84"/>
  <c r="D63" i="84"/>
  <c r="D62" i="84"/>
  <c r="D61" i="84"/>
  <c r="D60" i="84"/>
  <c r="D59" i="84"/>
  <c r="D58" i="84"/>
  <c r="D57" i="84"/>
  <c r="D56" i="84"/>
  <c r="D55" i="84"/>
  <c r="D54" i="84"/>
  <c r="D53" i="84"/>
  <c r="D52" i="84"/>
  <c r="D51" i="84"/>
  <c r="D50" i="84"/>
  <c r="D49" i="84"/>
  <c r="D48" i="84"/>
  <c r="D47" i="84"/>
  <c r="D46" i="84"/>
  <c r="D45" i="84"/>
  <c r="D44" i="84"/>
  <c r="D43" i="84"/>
  <c r="D42" i="84"/>
  <c r="D41" i="84"/>
  <c r="D40" i="84"/>
  <c r="D39" i="84"/>
  <c r="D38" i="84"/>
  <c r="D37" i="84"/>
  <c r="D36" i="84"/>
  <c r="D35" i="84"/>
  <c r="D34" i="84"/>
  <c r="D33" i="84"/>
  <c r="D32" i="84"/>
  <c r="D31" i="84"/>
  <c r="D30" i="84"/>
  <c r="D29" i="84"/>
  <c r="D28" i="84"/>
  <c r="D27" i="84"/>
  <c r="D26" i="84"/>
  <c r="D25" i="84"/>
  <c r="D24" i="84"/>
  <c r="D22" i="84"/>
  <c r="D21" i="84"/>
  <c r="D20" i="84"/>
  <c r="D19" i="84"/>
  <c r="D18" i="84"/>
  <c r="D17" i="84"/>
  <c r="F128" i="84" l="1"/>
  <c r="N128" i="84"/>
  <c r="K128" i="84"/>
  <c r="S128" i="84"/>
  <c r="D127" i="84"/>
  <c r="D128" i="84" s="1"/>
  <c r="L128" i="84"/>
  <c r="T128" i="84"/>
  <c r="B20" i="85"/>
  <c r="C21" i="85"/>
  <c r="C20" i="85"/>
  <c r="B21" i="85"/>
  <c r="R128" i="84"/>
  <c r="O128" i="84"/>
  <c r="J128" i="84"/>
  <c r="D136" i="84" l="1"/>
  <c r="B34" i="85"/>
  <c r="D33" i="85"/>
  <c r="E33" i="85" s="1"/>
  <c r="D34" i="85"/>
  <c r="E34" i="85" s="1"/>
  <c r="D42" i="85"/>
  <c r="E42" i="85" s="1"/>
  <c r="D35" i="85"/>
  <c r="E35" i="85" s="1"/>
  <c r="D43" i="85"/>
  <c r="E43" i="85" s="1"/>
  <c r="D36" i="85"/>
  <c r="E36" i="85" s="1"/>
  <c r="D44" i="85"/>
  <c r="E44" i="85" s="1"/>
  <c r="D37" i="85"/>
  <c r="E37" i="85" s="1"/>
  <c r="D45" i="85"/>
  <c r="E45" i="85" s="1"/>
  <c r="D30" i="85"/>
  <c r="E30" i="85" s="1"/>
  <c r="D38" i="85"/>
  <c r="E38" i="85" s="1"/>
  <c r="D29" i="85"/>
  <c r="E29" i="85" s="1"/>
  <c r="D31" i="85"/>
  <c r="E31" i="85" s="1"/>
  <c r="D39" i="85"/>
  <c r="E39" i="85" s="1"/>
  <c r="D32" i="85"/>
  <c r="E32" i="85" s="1"/>
  <c r="D40" i="85"/>
  <c r="E40" i="85" s="1"/>
  <c r="D41" i="85"/>
  <c r="E41" i="85" s="1"/>
  <c r="B43" i="85"/>
  <c r="B39" i="85"/>
  <c r="B41" i="85"/>
  <c r="B40" i="85"/>
  <c r="B29" i="85"/>
  <c r="B33" i="85"/>
  <c r="B35" i="85"/>
  <c r="B36" i="85"/>
  <c r="B45" i="85"/>
  <c r="B38" i="85"/>
  <c r="B32" i="85"/>
  <c r="B31" i="85"/>
  <c r="B30" i="85"/>
  <c r="B44" i="85"/>
  <c r="B37" i="85"/>
  <c r="B42" i="85"/>
  <c r="D133" i="84"/>
  <c r="D134" i="84"/>
  <c r="D135" i="84"/>
  <c r="C41" i="85" l="1"/>
  <c r="C43" i="85"/>
  <c r="C32" i="85"/>
  <c r="C36" i="85"/>
  <c r="C39" i="85"/>
  <c r="C38" i="85"/>
  <c r="C42" i="85"/>
  <c r="C44" i="85"/>
  <c r="C33" i="85"/>
  <c r="C30" i="85"/>
  <c r="C29" i="85"/>
  <c r="C31" i="85"/>
  <c r="C40" i="85"/>
  <c r="C45" i="85"/>
  <c r="C37" i="85"/>
  <c r="C35" i="85"/>
  <c r="C34" i="85"/>
  <c r="G6" i="77"/>
  <c r="G7" i="77"/>
  <c r="G8" i="77"/>
  <c r="G9" i="77"/>
  <c r="G10" i="77"/>
  <c r="G11" i="77"/>
  <c r="G12" i="77"/>
  <c r="G13" i="77"/>
  <c r="G14" i="77"/>
  <c r="G15" i="77"/>
  <c r="G16" i="77"/>
  <c r="G17" i="77"/>
  <c r="G18" i="77"/>
  <c r="G19" i="77"/>
  <c r="G20" i="77"/>
  <c r="G21" i="77"/>
  <c r="G6" i="76"/>
  <c r="G7" i="76"/>
  <c r="G8" i="76"/>
  <c r="G9" i="76"/>
  <c r="G10" i="76"/>
  <c r="G11" i="76"/>
  <c r="G12" i="76"/>
  <c r="G13" i="76"/>
  <c r="G14" i="76"/>
  <c r="G15" i="76"/>
  <c r="G16" i="76"/>
  <c r="G17" i="76"/>
  <c r="G18" i="76"/>
  <c r="G19" i="76"/>
  <c r="G20" i="76"/>
  <c r="G21" i="76"/>
  <c r="G6" i="75"/>
  <c r="G7" i="75"/>
  <c r="G8" i="75"/>
  <c r="G9" i="75"/>
  <c r="G10" i="75"/>
  <c r="G11" i="75"/>
  <c r="G12" i="75"/>
  <c r="G13" i="75"/>
  <c r="G14" i="75"/>
  <c r="G15" i="75"/>
  <c r="G16" i="75"/>
  <c r="G17" i="75"/>
  <c r="G18" i="75"/>
  <c r="G19" i="75"/>
  <c r="G20" i="75"/>
  <c r="G21" i="75"/>
  <c r="G5" i="75"/>
  <c r="G5" i="76"/>
  <c r="G5" i="77"/>
  <c r="G6" i="78"/>
  <c r="G7" i="78"/>
  <c r="G8" i="78"/>
  <c r="G9" i="78"/>
  <c r="G10" i="78"/>
  <c r="G11" i="78"/>
  <c r="G12" i="78"/>
  <c r="G13" i="78"/>
  <c r="G14" i="78"/>
  <c r="G15" i="78"/>
  <c r="G16" i="78"/>
  <c r="G17" i="78"/>
  <c r="G18" i="78"/>
  <c r="G19" i="78"/>
  <c r="G20" i="78"/>
  <c r="G21" i="78"/>
  <c r="G5" i="78"/>
  <c r="G6" i="74"/>
  <c r="G7" i="74"/>
  <c r="G8" i="74"/>
  <c r="G9" i="74"/>
  <c r="G10" i="74"/>
  <c r="G11" i="74"/>
  <c r="G12" i="74"/>
  <c r="G13" i="74"/>
  <c r="G14" i="74"/>
  <c r="G15" i="74"/>
  <c r="G16" i="74"/>
  <c r="G17" i="74"/>
  <c r="G18" i="74"/>
  <c r="G19" i="74"/>
  <c r="G20" i="74"/>
  <c r="G21" i="74"/>
  <c r="G5" i="74"/>
  <c r="A10" i="58" l="1"/>
  <c r="A11" i="58"/>
  <c r="A12" i="58"/>
  <c r="A13" i="58"/>
  <c r="A14" i="58"/>
  <c r="A15" i="58"/>
  <c r="A16" i="58"/>
  <c r="A17" i="58"/>
  <c r="A18" i="58"/>
  <c r="A19" i="58"/>
  <c r="A20" i="58"/>
  <c r="A21" i="58"/>
  <c r="A10" i="27"/>
  <c r="D10" i="27"/>
  <c r="E10" i="27"/>
  <c r="A11" i="27"/>
  <c r="C11" i="27"/>
  <c r="D11" i="27"/>
  <c r="A12" i="27"/>
  <c r="C12" i="27"/>
  <c r="A13" i="27"/>
  <c r="B13" i="27"/>
  <c r="A14" i="27"/>
  <c r="D14" i="27"/>
  <c r="E14" i="27"/>
  <c r="F14" i="27"/>
  <c r="A15" i="27"/>
  <c r="A16" i="27"/>
  <c r="D16" i="27"/>
  <c r="A17" i="27"/>
  <c r="A18" i="27"/>
  <c r="D18" i="27"/>
  <c r="E18" i="27"/>
  <c r="A19" i="27"/>
  <c r="E19" i="27"/>
  <c r="A20" i="27"/>
  <c r="F20" i="27"/>
  <c r="A21" i="27"/>
  <c r="B21" i="27"/>
  <c r="F21" i="27"/>
  <c r="A10" i="78"/>
  <c r="F10" i="27"/>
  <c r="H10" i="78"/>
  <c r="F10" i="58" s="1"/>
  <c r="A11" i="78"/>
  <c r="F11" i="27"/>
  <c r="H11" i="78"/>
  <c r="F11" i="58" s="1"/>
  <c r="A12" i="78"/>
  <c r="F12" i="27"/>
  <c r="H12" i="78"/>
  <c r="F12" i="58" s="1"/>
  <c r="A13" i="78"/>
  <c r="F13" i="27"/>
  <c r="H13" i="78"/>
  <c r="F13" i="58" s="1"/>
  <c r="A14" i="78"/>
  <c r="H14" i="78"/>
  <c r="F14" i="58" s="1"/>
  <c r="A15" i="78"/>
  <c r="F15" i="27"/>
  <c r="H15" i="78"/>
  <c r="F15" i="58" s="1"/>
  <c r="A16" i="78"/>
  <c r="F16" i="27"/>
  <c r="H16" i="78"/>
  <c r="F16" i="58" s="1"/>
  <c r="A17" i="78"/>
  <c r="F17" i="27"/>
  <c r="H17" i="78"/>
  <c r="F17" i="58" s="1"/>
  <c r="A18" i="78"/>
  <c r="F18" i="27"/>
  <c r="H18" i="78"/>
  <c r="F18" i="58" s="1"/>
  <c r="A19" i="78"/>
  <c r="F19" i="27"/>
  <c r="H19" i="78"/>
  <c r="F19" i="58" s="1"/>
  <c r="A20" i="78"/>
  <c r="H20" i="78"/>
  <c r="F20" i="58" s="1"/>
  <c r="A21" i="78"/>
  <c r="H21" i="78"/>
  <c r="F21" i="58" s="1"/>
  <c r="A10" i="77"/>
  <c r="H10" i="77"/>
  <c r="E10" i="58" s="1"/>
  <c r="A11" i="77"/>
  <c r="E11" i="27"/>
  <c r="H11" i="77"/>
  <c r="E11" i="58" s="1"/>
  <c r="A12" i="77"/>
  <c r="E12" i="27"/>
  <c r="H12" i="77"/>
  <c r="E12" i="58" s="1"/>
  <c r="A13" i="77"/>
  <c r="E13" i="27"/>
  <c r="H13" i="77"/>
  <c r="E13" i="58" s="1"/>
  <c r="A14" i="77"/>
  <c r="H14" i="77"/>
  <c r="E14" i="58" s="1"/>
  <c r="A15" i="77"/>
  <c r="E15" i="27"/>
  <c r="H15" i="77"/>
  <c r="E15" i="58" s="1"/>
  <c r="A16" i="77"/>
  <c r="E16" i="27"/>
  <c r="H16" i="77"/>
  <c r="E16" i="58" s="1"/>
  <c r="A17" i="77"/>
  <c r="E17" i="27"/>
  <c r="H17" i="77"/>
  <c r="E17" i="58" s="1"/>
  <c r="A18" i="77"/>
  <c r="H18" i="77"/>
  <c r="E18" i="58" s="1"/>
  <c r="A19" i="77"/>
  <c r="H19" i="77"/>
  <c r="E19" i="58" s="1"/>
  <c r="A20" i="77"/>
  <c r="E20" i="27"/>
  <c r="H20" i="77"/>
  <c r="E20" i="58" s="1"/>
  <c r="A21" i="77"/>
  <c r="E21" i="27"/>
  <c r="H21" i="77"/>
  <c r="E21" i="58" s="1"/>
  <c r="A10" i="76"/>
  <c r="H10" i="76"/>
  <c r="D10" i="58" s="1"/>
  <c r="A11" i="76"/>
  <c r="H11" i="76"/>
  <c r="D11" i="58" s="1"/>
  <c r="A12" i="76"/>
  <c r="D12" i="27"/>
  <c r="H12" i="76"/>
  <c r="D12" i="58" s="1"/>
  <c r="A13" i="76"/>
  <c r="D13" i="27"/>
  <c r="H13" i="76"/>
  <c r="D13" i="58" s="1"/>
  <c r="A14" i="76"/>
  <c r="H14" i="76"/>
  <c r="D14" i="58" s="1"/>
  <c r="A15" i="76"/>
  <c r="D15" i="27"/>
  <c r="H15" i="76"/>
  <c r="D15" i="58" s="1"/>
  <c r="A16" i="76"/>
  <c r="H16" i="76"/>
  <c r="D16" i="58" s="1"/>
  <c r="A17" i="76"/>
  <c r="D17" i="27"/>
  <c r="H17" i="76"/>
  <c r="D17" i="58" s="1"/>
  <c r="A18" i="76"/>
  <c r="H18" i="76"/>
  <c r="D18" i="58" s="1"/>
  <c r="A19" i="76"/>
  <c r="D19" i="27"/>
  <c r="H19" i="76"/>
  <c r="D19" i="58" s="1"/>
  <c r="A20" i="76"/>
  <c r="D20" i="27"/>
  <c r="H20" i="76"/>
  <c r="D20" i="58" s="1"/>
  <c r="A21" i="76"/>
  <c r="D21" i="27"/>
  <c r="H21" i="76"/>
  <c r="D21" i="58" s="1"/>
  <c r="A10" i="75"/>
  <c r="C10" i="27"/>
  <c r="H10" i="75"/>
  <c r="C10" i="58" s="1"/>
  <c r="A11" i="75"/>
  <c r="H11" i="75"/>
  <c r="C11" i="58" s="1"/>
  <c r="A12" i="75"/>
  <c r="H12" i="75"/>
  <c r="C12" i="58" s="1"/>
  <c r="A13" i="75"/>
  <c r="C13" i="27"/>
  <c r="H13" i="75"/>
  <c r="C13" i="58" s="1"/>
  <c r="A14" i="75"/>
  <c r="C14" i="27"/>
  <c r="H14" i="75"/>
  <c r="C14" i="58" s="1"/>
  <c r="A15" i="75"/>
  <c r="C15" i="27"/>
  <c r="H15" i="75"/>
  <c r="C15" i="58" s="1"/>
  <c r="A16" i="75"/>
  <c r="C16" i="27"/>
  <c r="H16" i="75"/>
  <c r="C16" i="58" s="1"/>
  <c r="A17" i="75"/>
  <c r="C17" i="27"/>
  <c r="H17" i="75"/>
  <c r="C17" i="58" s="1"/>
  <c r="A18" i="75"/>
  <c r="C18" i="27"/>
  <c r="H18" i="75"/>
  <c r="C18" i="58" s="1"/>
  <c r="A19" i="75"/>
  <c r="C19" i="27"/>
  <c r="H19" i="75"/>
  <c r="C19" i="58" s="1"/>
  <c r="A20" i="75"/>
  <c r="C20" i="27"/>
  <c r="H20" i="75"/>
  <c r="C20" i="58" s="1"/>
  <c r="A21" i="75"/>
  <c r="C21" i="27"/>
  <c r="H21" i="75"/>
  <c r="C21" i="58" s="1"/>
  <c r="A10" i="74"/>
  <c r="B10" i="27"/>
  <c r="H10" i="74"/>
  <c r="B10" i="58" s="1"/>
  <c r="A11" i="74"/>
  <c r="B11" i="27"/>
  <c r="H11" i="74"/>
  <c r="B11" i="58" s="1"/>
  <c r="A12" i="74"/>
  <c r="B12" i="27"/>
  <c r="H12" i="74"/>
  <c r="B12" i="58" s="1"/>
  <c r="A13" i="74"/>
  <c r="H13" i="74"/>
  <c r="B13" i="58" s="1"/>
  <c r="A14" i="74"/>
  <c r="B14" i="27"/>
  <c r="H14" i="74"/>
  <c r="B14" i="58" s="1"/>
  <c r="A15" i="74"/>
  <c r="B15" i="27"/>
  <c r="H15" i="74"/>
  <c r="B15" i="58" s="1"/>
  <c r="A16" i="74"/>
  <c r="B16" i="27"/>
  <c r="G16" i="27" s="1"/>
  <c r="H16" i="74"/>
  <c r="B16" i="58" s="1"/>
  <c r="A17" i="74"/>
  <c r="B17" i="27"/>
  <c r="H17" i="74"/>
  <c r="B17" i="58" s="1"/>
  <c r="A18" i="74"/>
  <c r="B18" i="27"/>
  <c r="H18" i="74"/>
  <c r="B18" i="58" s="1"/>
  <c r="A19" i="74"/>
  <c r="B19" i="27"/>
  <c r="H19" i="74"/>
  <c r="B19" i="58" s="1"/>
  <c r="A20" i="74"/>
  <c r="B20" i="27"/>
  <c r="H20" i="74"/>
  <c r="B20" i="58" s="1"/>
  <c r="A21" i="74"/>
  <c r="H21" i="74"/>
  <c r="B21" i="58" s="1"/>
  <c r="G21" i="27" l="1"/>
  <c r="G10" i="27"/>
  <c r="G11" i="27"/>
  <c r="G20" i="27"/>
  <c r="G17" i="27"/>
  <c r="G12" i="27"/>
  <c r="G13" i="27"/>
  <c r="G14" i="27"/>
  <c r="G19" i="27"/>
  <c r="G18" i="27"/>
  <c r="G15" i="27"/>
  <c r="G18" i="58"/>
  <c r="G10" i="58"/>
  <c r="G20" i="58"/>
  <c r="G16" i="58"/>
  <c r="G12" i="58"/>
  <c r="G21" i="58"/>
  <c r="G17" i="58"/>
  <c r="G13" i="58"/>
  <c r="G14" i="58"/>
  <c r="G19" i="58"/>
  <c r="G15" i="58"/>
  <c r="G11" i="58"/>
  <c r="A6" i="78" l="1"/>
  <c r="A7" i="78"/>
  <c r="A8" i="78"/>
  <c r="A9" i="78"/>
  <c r="A5" i="78"/>
  <c r="A6" i="77"/>
  <c r="A7" i="77"/>
  <c r="A8" i="77"/>
  <c r="A9" i="77"/>
  <c r="A5" i="77"/>
  <c r="A6" i="76"/>
  <c r="A7" i="76"/>
  <c r="A8" i="76"/>
  <c r="A9" i="76"/>
  <c r="A5" i="76"/>
  <c r="A6" i="75"/>
  <c r="A7" i="75"/>
  <c r="A8" i="75"/>
  <c r="A9" i="75"/>
  <c r="A5" i="75"/>
  <c r="A6" i="74"/>
  <c r="A7" i="74"/>
  <c r="A8" i="74"/>
  <c r="A9" i="74"/>
  <c r="A5" i="74"/>
  <c r="H9" i="78" l="1"/>
  <c r="H8" i="78"/>
  <c r="H7" i="78"/>
  <c r="H6" i="78"/>
  <c r="H5" i="78"/>
  <c r="H9" i="77"/>
  <c r="H8" i="77"/>
  <c r="H7" i="77"/>
  <c r="H6" i="77"/>
  <c r="H5" i="77"/>
  <c r="H9" i="76"/>
  <c r="H8" i="76"/>
  <c r="H7" i="76"/>
  <c r="H6" i="76"/>
  <c r="H5" i="76"/>
  <c r="H9" i="75"/>
  <c r="H8" i="75"/>
  <c r="H7" i="75"/>
  <c r="H6" i="75"/>
  <c r="H5" i="75"/>
  <c r="H9" i="74" l="1"/>
  <c r="H8" i="74"/>
  <c r="H7" i="74"/>
  <c r="H6" i="74"/>
  <c r="H5" i="74"/>
  <c r="B9" i="27" l="1"/>
  <c r="B8" i="27"/>
  <c r="B7" i="27"/>
  <c r="B6" i="27"/>
  <c r="C9" i="27"/>
  <c r="C7" i="27"/>
  <c r="C6" i="27"/>
  <c r="D9" i="27"/>
  <c r="D8" i="27"/>
  <c r="D7" i="27"/>
  <c r="D6" i="27"/>
  <c r="E9" i="27"/>
  <c r="E8" i="27"/>
  <c r="E7" i="27"/>
  <c r="E6" i="27"/>
  <c r="E5" i="27" l="1"/>
  <c r="D5" i="27"/>
  <c r="C5" i="27"/>
  <c r="B5" i="27"/>
  <c r="C8" i="27"/>
  <c r="F6" i="27"/>
  <c r="F7" i="27"/>
  <c r="F8" i="27"/>
  <c r="F9" i="27"/>
  <c r="F5" i="27"/>
  <c r="A8" i="58" l="1"/>
  <c r="C8" i="58"/>
  <c r="E8" i="58"/>
  <c r="A9" i="58"/>
  <c r="B9" i="58"/>
  <c r="C9" i="58"/>
  <c r="A8" i="27"/>
  <c r="A9" i="27"/>
  <c r="F8" i="58"/>
  <c r="F9" i="58"/>
  <c r="E9" i="58"/>
  <c r="D8" i="58"/>
  <c r="D9" i="58"/>
  <c r="B8" i="58"/>
  <c r="G8" i="58" l="1"/>
  <c r="G9" i="27"/>
  <c r="G9" i="58"/>
  <c r="G8" i="27"/>
  <c r="C4" i="58" l="1"/>
  <c r="D4" i="58"/>
  <c r="E4" i="58"/>
  <c r="F4" i="58"/>
  <c r="B4" i="58"/>
  <c r="G6" i="27" l="1"/>
  <c r="G7" i="27"/>
  <c r="G5" i="27"/>
  <c r="H5" i="27" l="1"/>
  <c r="H16" i="27"/>
  <c r="H12" i="27"/>
  <c r="H19" i="27"/>
  <c r="H17" i="27"/>
  <c r="H21" i="27"/>
  <c r="H20" i="27"/>
  <c r="H14" i="27"/>
  <c r="H13" i="27"/>
  <c r="H15" i="27"/>
  <c r="H11" i="27"/>
  <c r="H18" i="27"/>
  <c r="H10" i="27"/>
  <c r="H8" i="27"/>
  <c r="H9" i="27"/>
  <c r="H7" i="27"/>
  <c r="H6" i="27"/>
  <c r="A6" i="27"/>
  <c r="A7" i="27"/>
  <c r="A5" i="27"/>
  <c r="A2" i="58" l="1"/>
  <c r="A2" i="27"/>
  <c r="A2" i="78"/>
  <c r="A2" i="77"/>
  <c r="A2" i="76"/>
  <c r="A2" i="75"/>
  <c r="A2" i="74"/>
  <c r="F7" i="58" l="1"/>
  <c r="F6" i="58"/>
  <c r="F5" i="58"/>
  <c r="E7" i="58"/>
  <c r="E6" i="58"/>
  <c r="E5" i="58"/>
  <c r="D7" i="58"/>
  <c r="D6" i="58"/>
  <c r="D5" i="58"/>
  <c r="C7" i="58"/>
  <c r="C6" i="58"/>
  <c r="C5" i="58"/>
  <c r="B7" i="58"/>
  <c r="B6" i="58"/>
  <c r="B5" i="58"/>
  <c r="G7" i="58" l="1"/>
  <c r="G6" i="58"/>
  <c r="G5" i="58"/>
  <c r="H21" i="58" l="1"/>
  <c r="H5" i="58"/>
  <c r="H7" i="58"/>
  <c r="H16" i="58"/>
  <c r="H9" i="58"/>
  <c r="H17" i="58"/>
  <c r="H18" i="58"/>
  <c r="H10" i="58"/>
  <c r="H11" i="58"/>
  <c r="H19" i="58"/>
  <c r="H12" i="58"/>
  <c r="H20" i="58"/>
  <c r="H13" i="58"/>
  <c r="H6" i="58"/>
  <c r="H14" i="58"/>
  <c r="H15" i="58"/>
  <c r="H8" i="58"/>
  <c r="A7" i="58"/>
  <c r="A6" i="58"/>
  <c r="A5" i="58"/>
</calcChain>
</file>

<file path=xl/sharedStrings.xml><?xml version="1.0" encoding="utf-8"?>
<sst xmlns="http://schemas.openxmlformats.org/spreadsheetml/2006/main" count="329" uniqueCount="221">
  <si>
    <t xml:space="preserve">RESPONDENT SUMMARY </t>
  </si>
  <si>
    <t>Ranking</t>
  </si>
  <si>
    <t>Company/Vendor Name</t>
  </si>
  <si>
    <t>Average Score</t>
  </si>
  <si>
    <r>
      <t>RESPONDENT SUMMARY (</t>
    </r>
    <r>
      <rPr>
        <b/>
        <sz val="12"/>
        <color rgb="FFFF0000"/>
        <rFont val="Arial"/>
        <family val="2"/>
      </rPr>
      <t>TECHNICAL</t>
    </r>
    <r>
      <rPr>
        <b/>
        <sz val="12"/>
        <rFont val="Arial"/>
        <family val="2"/>
      </rPr>
      <t>)</t>
    </r>
  </si>
  <si>
    <t>Company/Vendor Name:</t>
  </si>
  <si>
    <t>Total</t>
  </si>
  <si>
    <t>RESPONDENT SUMMARY</t>
  </si>
  <si>
    <t>Bidders</t>
  </si>
  <si>
    <t>Score</t>
  </si>
  <si>
    <t>Rank</t>
  </si>
  <si>
    <t>Delta % to Low Bid</t>
  </si>
  <si>
    <t>Prepared by:</t>
  </si>
  <si>
    <t>Checked by:</t>
  </si>
  <si>
    <t>Tim Henry</t>
  </si>
  <si>
    <t>Technical</t>
  </si>
  <si>
    <t>Accruent, LLC</t>
  </si>
  <si>
    <t>AEI Consultants</t>
  </si>
  <si>
    <t>ATC Group Services, LLC</t>
  </si>
  <si>
    <t>Bureau Veritas North America Inc.</t>
  </si>
  <si>
    <t>Cardno GS, Inc.</t>
  </si>
  <si>
    <t>CDI LR Kimball</t>
  </si>
  <si>
    <t>EMG</t>
  </si>
  <si>
    <t>Facility Engineering Associates PC</t>
  </si>
  <si>
    <t>ISES Corporation</t>
  </si>
  <si>
    <t>McKinstry Essention, LLC</t>
  </si>
  <si>
    <t>NV5</t>
  </si>
  <si>
    <t>PDG Archite4cts</t>
  </si>
  <si>
    <t>PSI</t>
  </si>
  <si>
    <t>Rice &amp; Gardner</t>
  </si>
  <si>
    <t>Simpson Gumpertz &amp; Herger Inc.</t>
  </si>
  <si>
    <t>Stanley Consultants, Inc.</t>
  </si>
  <si>
    <t>Zero Six Consulting, LLC</t>
  </si>
  <si>
    <t>RFP730-18001 Facility Condition Assessment Services</t>
  </si>
  <si>
    <t xml:space="preserve">Criterion 1 </t>
  </si>
  <si>
    <t>Criterion 2</t>
  </si>
  <si>
    <t>Criterion 3</t>
  </si>
  <si>
    <t>Criterion 4</t>
  </si>
  <si>
    <t>Criterion 5</t>
  </si>
  <si>
    <t>Criterion 1</t>
  </si>
  <si>
    <t>UNIVERSITY OF HOUSTON FACILITIES CONDITION ASSESSMENT COST PROPOSAL SHEET</t>
  </si>
  <si>
    <t>Date of Proposal</t>
  </si>
  <si>
    <t>Respondent Firm Name</t>
  </si>
  <si>
    <t>Respondent Point of Contact</t>
  </si>
  <si>
    <t>Respondent Address</t>
  </si>
  <si>
    <t>Respondent Email</t>
  </si>
  <si>
    <t>Respondent Telephone Number</t>
  </si>
  <si>
    <t>Hours of Work</t>
  </si>
  <si>
    <t xml:space="preserve">Routine work shall be conducted Monday through Friday, 7:3-to 6:00. Exceptions will be considered on a case by case basis. </t>
  </si>
  <si>
    <t>AEI</t>
  </si>
  <si>
    <t>Accurent</t>
  </si>
  <si>
    <t>ATC</t>
  </si>
  <si>
    <t>Bureau Veritas</t>
  </si>
  <si>
    <t>Cardno</t>
  </si>
  <si>
    <t>CDI</t>
  </si>
  <si>
    <t>FEA</t>
  </si>
  <si>
    <t>ISES</t>
  </si>
  <si>
    <t>McKinstry</t>
  </si>
  <si>
    <t>PDG</t>
  </si>
  <si>
    <t>Simpson Gupertz</t>
  </si>
  <si>
    <t>Stanley</t>
  </si>
  <si>
    <t>Zero Six</t>
  </si>
  <si>
    <t>Building Name</t>
  </si>
  <si>
    <t>Bldg. No.</t>
  </si>
  <si>
    <t>SF</t>
  </si>
  <si>
    <t>Cost per Building</t>
  </si>
  <si>
    <t>University Classroom and Business Bldg</t>
  </si>
  <si>
    <t>Michael J. Cemo Hall</t>
  </si>
  <si>
    <t>Science Teaching Laboratory Building</t>
  </si>
  <si>
    <t>Health and Biomedical Sciences</t>
  </si>
  <si>
    <r>
      <t xml:space="preserve">Jack J.Valenti School of Comm. </t>
    </r>
    <r>
      <rPr>
        <i/>
        <sz val="9"/>
        <color rgb="FFFF0000"/>
        <rFont val="Calibri"/>
        <family val="2"/>
        <scheme val="minor"/>
      </rPr>
      <t>(under renovation at the time)</t>
    </r>
  </si>
  <si>
    <r>
      <t xml:space="preserve">Central Plant </t>
    </r>
    <r>
      <rPr>
        <i/>
        <sz val="9"/>
        <color rgb="FFFF0000"/>
        <rFont val="Calibri"/>
        <family val="2"/>
        <scheme val="minor"/>
      </rPr>
      <t>under renovation at the time)</t>
    </r>
  </si>
  <si>
    <t>Bulk Fuel Diesel Tank Facility</t>
  </si>
  <si>
    <t>NA</t>
  </si>
  <si>
    <t>Dynomometer Test Facility</t>
  </si>
  <si>
    <t>Agnes Arnold Hall</t>
  </si>
  <si>
    <t>G.D.Hines Coll.of Architecture</t>
  </si>
  <si>
    <t>B.Keeland Jr. Design.&amp;Expl.Ctr</t>
  </si>
  <si>
    <t>Bates Law</t>
  </si>
  <si>
    <t>Roy G. Cullen</t>
  </si>
  <si>
    <t>Isabel C. Cameron</t>
  </si>
  <si>
    <t>Computing Center</t>
  </si>
  <si>
    <t>Melcher Ctr.for Public Media</t>
  </si>
  <si>
    <t>Clinical Research Services Ctr</t>
  </si>
  <si>
    <t>J.Dart Jr.Ctr.forStd w/DisAbil</t>
  </si>
  <si>
    <t>Cullen Coll of Engineering 1</t>
  </si>
  <si>
    <t>Cullen Coll of Engineering 2</t>
  </si>
  <si>
    <t>Ezekiel W Cullen</t>
  </si>
  <si>
    <t>Lamar Fleming, Jr.</t>
  </si>
  <si>
    <t>Fine Arts Building</t>
  </si>
  <si>
    <t>Stephen Power Farish Hall</t>
  </si>
  <si>
    <t>Susanna Garrison Gymnasium</t>
  </si>
  <si>
    <t>General Services Building</t>
  </si>
  <si>
    <t>General Services Stor Building</t>
  </si>
  <si>
    <t>Fred J. Heyne</t>
  </si>
  <si>
    <t>Univ of Houston Science Center</t>
  </si>
  <si>
    <t>J. Davis Armistead</t>
  </si>
  <si>
    <t>Max Krost Hall</t>
  </si>
  <si>
    <t>John M.O'Quinn Law Library</t>
  </si>
  <si>
    <t>M. D. Anderson Library</t>
  </si>
  <si>
    <t>Charles F. McElhinney Hall</t>
  </si>
  <si>
    <t>Melcher Gym/Charter School</t>
  </si>
  <si>
    <t>Leroy and Lucile Melcher Hall</t>
  </si>
  <si>
    <t>Reb.&amp; John Moores Sch.of Mus.</t>
  </si>
  <si>
    <t>Philip Guthrie Hoffman Hall</t>
  </si>
  <si>
    <t>547</t>
  </si>
  <si>
    <t>Sci.&amp; Engr. Classroom Building</t>
  </si>
  <si>
    <t>529</t>
  </si>
  <si>
    <t>South Park Annex</t>
  </si>
  <si>
    <t>542</t>
  </si>
  <si>
    <t>Science and Research 1</t>
  </si>
  <si>
    <t>550</t>
  </si>
  <si>
    <t>Science and Research 2</t>
  </si>
  <si>
    <t>551</t>
  </si>
  <si>
    <t>Social Work</t>
  </si>
  <si>
    <t>549</t>
  </si>
  <si>
    <t>Technology Annex</t>
  </si>
  <si>
    <t>503</t>
  </si>
  <si>
    <t>College of Technology Building</t>
  </si>
  <si>
    <t>508</t>
  </si>
  <si>
    <t>Teaching Unit 2 Building</t>
  </si>
  <si>
    <t>538</t>
  </si>
  <si>
    <t>Tex. Learn.&amp; Comp.Ctr. Annex</t>
  </si>
  <si>
    <t>106</t>
  </si>
  <si>
    <t>Dept. of Pub. Safety-UH Police</t>
  </si>
  <si>
    <t>519</t>
  </si>
  <si>
    <t>C. W.Mitchell Ctr.for the Arts</t>
  </si>
  <si>
    <t>507</t>
  </si>
  <si>
    <t>Alumni Center</t>
  </si>
  <si>
    <t>Athletic Center</t>
  </si>
  <si>
    <t>Cougar Village I</t>
  </si>
  <si>
    <t>Cougar Village II</t>
  </si>
  <si>
    <t>Welcome Center Student Garage</t>
  </si>
  <si>
    <t>Stadium Parking Garage</t>
  </si>
  <si>
    <t>Calhoun Lofts</t>
  </si>
  <si>
    <t>East Parking Garage</t>
  </si>
  <si>
    <t>CRW Annex</t>
  </si>
  <si>
    <t>ALBERT AND MAMIE GEORGE BLDG.</t>
  </si>
  <si>
    <t>BRAZOS HALL</t>
  </si>
  <si>
    <t>UHD NORTHWEST CAMPUS</t>
  </si>
  <si>
    <t>ONE MAIN BUILDING</t>
  </si>
  <si>
    <t>COMMERCE STREET BUILDING</t>
  </si>
  <si>
    <t>SHEA STREET BUILDING</t>
  </si>
  <si>
    <t>VINE STREET PARKING GARAGE</t>
  </si>
  <si>
    <t>ACADEMIC/STUDENT SERVICE BLDG.</t>
  </si>
  <si>
    <t>STUDENT LIFE CENTER</t>
  </si>
  <si>
    <t>WILLOW STREET PUMP STATION</t>
  </si>
  <si>
    <t>WAREHOUSE</t>
  </si>
  <si>
    <t>ARBOR BUILDING</t>
  </si>
  <si>
    <t>BAYOU BUILDING</t>
  </si>
  <si>
    <t>CENTRAL SERVICES BUILDING</t>
  </si>
  <si>
    <t>FMC TRAINING CENTER</t>
  </si>
  <si>
    <t>DELTA BUILDING</t>
  </si>
  <si>
    <t>STUDENT SERVICES CLASSROOM BLD</t>
  </si>
  <si>
    <t>GREEN HOUSE</t>
  </si>
  <si>
    <t>NORTH OFFICE ANNEX</t>
  </si>
  <si>
    <t>WELDING ARTS BUILDING</t>
  </si>
  <si>
    <t>ANIMAL CARE CENTER ANNEX</t>
  </si>
  <si>
    <t>EIH STORAGE</t>
  </si>
  <si>
    <t>CENTRAL PLANT BUILDING</t>
  </si>
  <si>
    <t>RISK MANAGEMENT STORAGE</t>
  </si>
  <si>
    <t>NORTH OFFICE ANNEX II</t>
  </si>
  <si>
    <t>PEARLAND BUILDING</t>
  </si>
  <si>
    <t>TMC@2151 HOLCOMB</t>
  </si>
  <si>
    <t>ARBOR NORTH BUILDING</t>
  </si>
  <si>
    <t>600A</t>
  </si>
  <si>
    <t>ARBOR SOUTH BUILDING</t>
  </si>
  <si>
    <t>600B</t>
  </si>
  <si>
    <t>LIBRARY</t>
  </si>
  <si>
    <t>G. TOTAH</t>
  </si>
  <si>
    <t>ATHLETICS/PCI</t>
  </si>
  <si>
    <t>UNIVERSITY WEST</t>
  </si>
  <si>
    <t>UNIVERSITY CENTER</t>
  </si>
  <si>
    <t>FACILITIES SHOP</t>
  </si>
  <si>
    <t>JAGUAR HALL (RESIDENCE)</t>
  </si>
  <si>
    <t>JAGUAR COURT (RES)</t>
  </si>
  <si>
    <t>JAGUAR SUITES</t>
  </si>
  <si>
    <t>UNIVERSITY NORTH</t>
  </si>
  <si>
    <t>FACILITIES</t>
  </si>
  <si>
    <t>HCC KATY</t>
  </si>
  <si>
    <t>UHV CENTER FOR THE ARTS</t>
  </si>
  <si>
    <t>WEST HOUSTON INST CINCO RANCH</t>
  </si>
  <si>
    <t>CHANCELLORS RESIDENCE WORTHAM</t>
  </si>
  <si>
    <t>OFFICE OF GOVERNMENTAL RELATIO</t>
  </si>
  <si>
    <t>WORTHAM RESIDENCE COACH HOUSE</t>
  </si>
  <si>
    <t>WORTHAM HOUSE STORAGE</t>
  </si>
  <si>
    <t>SUGARLAND ANNEX 1</t>
  </si>
  <si>
    <t>SUGARLAND ANNEX 2</t>
  </si>
  <si>
    <t>SUGARLAND ANNEX 3</t>
  </si>
  <si>
    <t>TOTALS:</t>
  </si>
  <si>
    <t>Cost Per Square Foot</t>
  </si>
  <si>
    <t>$ / SF =</t>
  </si>
  <si>
    <t xml:space="preserve">Min </t>
  </si>
  <si>
    <t>Max</t>
  </si>
  <si>
    <t>Median</t>
  </si>
  <si>
    <t>Average</t>
  </si>
  <si>
    <t>Consultant</t>
  </si>
  <si>
    <t xml:space="preserve">Cost </t>
  </si>
  <si>
    <t>Cost PSF</t>
  </si>
  <si>
    <t>Rice and Gardner</t>
  </si>
  <si>
    <t>Lowest Amount</t>
  </si>
  <si>
    <t xml:space="preserve">Formula = </t>
  </si>
  <si>
    <t>((1-Vendor Amount - Lowest Vendor Amount)/Lowest Vendor Amount)*High Score)</t>
  </si>
  <si>
    <t>Scoring Summary</t>
  </si>
  <si>
    <t xml:space="preserve">Delta to Low Bid </t>
  </si>
  <si>
    <t>NOTE:  Due to the cost difference between the highest and lowest bid is so significant so much its yielding negative points.  Purchasing recommendation is to make zero the lowest possible score .</t>
  </si>
  <si>
    <t>Negative Value Correction</t>
  </si>
  <si>
    <t>Top score  671.64/30 = 22.388</t>
  </si>
  <si>
    <t>Used as Adjustment Factor</t>
  </si>
  <si>
    <t xml:space="preserve">No negative values allowed. Each score received the same addition of 641.64 points to bring the lowest score to 0. </t>
  </si>
  <si>
    <t>Desired scale of 0-30.  Made the top score to be 30 by (671.64/30) = 22.388 and used 22.388 as the corrective value.  Each score was multiplied by 22.388 to achieve the final scores listed above</t>
  </si>
  <si>
    <t>This calculation was made directly from the original scores provided with no other consideration.</t>
  </si>
  <si>
    <t>Final Scores</t>
  </si>
  <si>
    <t>% of Largest Score</t>
  </si>
  <si>
    <t>Represented as a % of the largest score</t>
  </si>
  <si>
    <t>Mike Vernon</t>
  </si>
  <si>
    <t>Evalutor 1</t>
  </si>
  <si>
    <t>Evalutor 2</t>
  </si>
  <si>
    <t>Evalutor 3</t>
  </si>
  <si>
    <t>Evalutor 4</t>
  </si>
  <si>
    <t>Evalutor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</si>
</sst>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&quot;$&quot;#,##0"/>
    <numFmt numFmtId="167" formatCode="0.000"/>
    <numFmt numFmtId="168" formatCode="&quot;$&quot;#,##0.0000"/>
    <numFmt numFmtId="169" formatCode="0.0000"/>
    <numFmt numFmtId="170" formatCode="_(&quot;$&quot;* #,##0_);_(&quot;$&quot;* \(#,##0\);_(&quot;$&quot;* &quot;-&quot;??_);_(@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0" fillId="0" borderId="0"/>
    <xf numFmtId="44" fontId="10" fillId="0" borderId="0" applyFont="0" applyFill="0" applyBorder="0" applyAlignment="0" applyProtection="0"/>
    <xf numFmtId="0" fontId="11" fillId="4" borderId="9" applyNumberFormat="0" applyFont="0" applyAlignment="0" applyProtection="0"/>
    <xf numFmtId="43" fontId="10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26" applyNumberFormat="0" applyAlignment="0" applyProtection="0"/>
    <xf numFmtId="0" fontId="20" fillId="24" borderId="2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28" applyNumberFormat="0" applyFill="0" applyAlignment="0" applyProtection="0"/>
    <xf numFmtId="0" fontId="24" fillId="0" borderId="29" applyNumberFormat="0" applyFill="0" applyAlignment="0" applyProtection="0"/>
    <xf numFmtId="0" fontId="25" fillId="0" borderId="30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26" applyNumberFormat="0" applyAlignment="0" applyProtection="0"/>
    <xf numFmtId="0" fontId="27" fillId="0" borderId="31" applyNumberFormat="0" applyFill="0" applyAlignment="0" applyProtection="0"/>
    <xf numFmtId="0" fontId="28" fillId="25" borderId="0" applyNumberFormat="0" applyBorder="0" applyAlignment="0" applyProtection="0"/>
    <xf numFmtId="0" fontId="10" fillId="4" borderId="9" applyNumberFormat="0" applyFont="0" applyAlignment="0" applyProtection="0"/>
    <xf numFmtId="0" fontId="29" fillId="23" borderId="32" applyNumberFormat="0" applyAlignment="0" applyProtection="0"/>
    <xf numFmtId="0" fontId="30" fillId="0" borderId="0" applyNumberFormat="0" applyFill="0" applyBorder="0" applyAlignment="0" applyProtection="0"/>
    <xf numFmtId="0" fontId="31" fillId="0" borderId="33" applyNumberFormat="0" applyFill="0" applyAlignment="0" applyProtection="0"/>
    <xf numFmtId="0" fontId="32" fillId="0" borderId="0" applyNumberFormat="0" applyFill="0" applyBorder="0" applyAlignment="0" applyProtection="0"/>
    <xf numFmtId="0" fontId="10" fillId="4" borderId="9" applyNumberFormat="0" applyFont="0" applyAlignment="0" applyProtection="0"/>
    <xf numFmtId="0" fontId="10" fillId="4" borderId="9" applyNumberFormat="0" applyFont="0" applyAlignment="0" applyProtection="0"/>
    <xf numFmtId="0" fontId="5" fillId="0" borderId="0"/>
    <xf numFmtId="0" fontId="4" fillId="0" borderId="0"/>
    <xf numFmtId="0" fontId="3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37" fillId="0" borderId="0"/>
    <xf numFmtId="0" fontId="40" fillId="0" borderId="0"/>
    <xf numFmtId="44" fontId="4" fillId="0" borderId="0" applyFont="0" applyFill="0" applyBorder="0" applyAlignment="0" applyProtection="0"/>
  </cellStyleXfs>
  <cellXfs count="174">
    <xf numFmtId="0" fontId="0" fillId="0" borderId="0" xfId="0"/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9" fillId="0" borderId="3" xfId="0" applyNumberFormat="1" applyFont="1" applyBorder="1"/>
    <xf numFmtId="0" fontId="9" fillId="0" borderId="6" xfId="0" applyFont="1" applyFill="1" applyBorder="1" applyAlignment="1">
      <alignment horizontal="center"/>
    </xf>
    <xf numFmtId="164" fontId="9" fillId="0" borderId="7" xfId="0" applyNumberFormat="1" applyFont="1" applyBorder="1"/>
    <xf numFmtId="2" fontId="9" fillId="0" borderId="10" xfId="0" applyNumberFormat="1" applyFont="1" applyBorder="1"/>
    <xf numFmtId="0" fontId="8" fillId="2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90"/>
    </xf>
    <xf numFmtId="0" fontId="7" fillId="0" borderId="0" xfId="1" applyFont="1"/>
    <xf numFmtId="0" fontId="7" fillId="0" borderId="11" xfId="1" applyFont="1" applyBorder="1"/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 textRotation="90"/>
    </xf>
    <xf numFmtId="0" fontId="8" fillId="0" borderId="1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8" xfId="1" applyFont="1" applyFill="1" applyBorder="1" applyAlignment="1"/>
    <xf numFmtId="0" fontId="0" fillId="0" borderId="0" xfId="0" applyAlignment="1">
      <alignment vertical="center"/>
    </xf>
    <xf numFmtId="2" fontId="7" fillId="0" borderId="16" xfId="1" applyNumberFormat="1" applyFont="1" applyBorder="1"/>
    <xf numFmtId="0" fontId="7" fillId="0" borderId="16" xfId="1" applyFont="1" applyBorder="1"/>
    <xf numFmtId="0" fontId="7" fillId="0" borderId="0" xfId="0" applyFont="1"/>
    <xf numFmtId="0" fontId="8" fillId="0" borderId="0" xfId="0" applyFont="1" applyAlignment="1">
      <alignment horizontal="right"/>
    </xf>
    <xf numFmtId="14" fontId="9" fillId="0" borderId="0" xfId="0" applyNumberFormat="1" applyFont="1"/>
    <xf numFmtId="0" fontId="9" fillId="0" borderId="0" xfId="0" applyFont="1" applyFill="1"/>
    <xf numFmtId="2" fontId="9" fillId="0" borderId="7" xfId="0" applyNumberFormat="1" applyFont="1" applyFill="1" applyBorder="1"/>
    <xf numFmtId="2" fontId="9" fillId="0" borderId="3" xfId="0" applyNumberFormat="1" applyFont="1" applyFill="1" applyBorder="1"/>
    <xf numFmtId="0" fontId="9" fillId="0" borderId="8" xfId="0" applyFont="1" applyFill="1" applyBorder="1"/>
    <xf numFmtId="0" fontId="7" fillId="0" borderId="5" xfId="0" applyFont="1" applyFill="1" applyBorder="1"/>
    <xf numFmtId="0" fontId="15" fillId="0" borderId="0" xfId="0" applyFont="1" applyAlignment="1">
      <alignment horizontal="center"/>
    </xf>
    <xf numFmtId="2" fontId="9" fillId="0" borderId="10" xfId="0" applyNumberFormat="1" applyFont="1" applyFill="1" applyBorder="1"/>
    <xf numFmtId="0" fontId="7" fillId="0" borderId="5" xfId="1" applyFont="1" applyBorder="1"/>
    <xf numFmtId="0" fontId="8" fillId="27" borderId="4" xfId="0" applyFont="1" applyFill="1" applyBorder="1" applyAlignment="1">
      <alignment horizontal="center" vertical="center"/>
    </xf>
    <xf numFmtId="0" fontId="15" fillId="28" borderId="0" xfId="0" applyFont="1" applyFill="1" applyAlignment="1">
      <alignment horizontal="center"/>
    </xf>
    <xf numFmtId="0" fontId="0" fillId="0" borderId="5" xfId="0" applyBorder="1" applyAlignment="1">
      <alignment vertical="center"/>
    </xf>
    <xf numFmtId="0" fontId="0" fillId="0" borderId="25" xfId="0" applyBorder="1" applyAlignment="1">
      <alignment vertical="center"/>
    </xf>
    <xf numFmtId="0" fontId="15" fillId="0" borderId="0" xfId="0" applyFont="1" applyFill="1" applyAlignment="1">
      <alignment horizontal="center"/>
    </xf>
    <xf numFmtId="0" fontId="0" fillId="0" borderId="19" xfId="0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9" xfId="0" applyFill="1" applyBorder="1" applyAlignment="1">
      <alignment vertical="center"/>
    </xf>
    <xf numFmtId="0" fontId="9" fillId="29" borderId="8" xfId="0" applyFont="1" applyFill="1" applyBorder="1"/>
    <xf numFmtId="164" fontId="9" fillId="0" borderId="7" xfId="0" applyNumberFormat="1" applyFont="1" applyFill="1" applyBorder="1"/>
    <xf numFmtId="0" fontId="33" fillId="0" borderId="0" xfId="1" applyFont="1"/>
    <xf numFmtId="0" fontId="14" fillId="0" borderId="25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7" fillId="26" borderId="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2" fontId="9" fillId="0" borderId="0" xfId="0" applyNumberFormat="1" applyFont="1" applyFill="1" applyBorder="1"/>
    <xf numFmtId="0" fontId="9" fillId="0" borderId="0" xfId="0" applyFont="1" applyFill="1" applyBorder="1"/>
    <xf numFmtId="0" fontId="4" fillId="0" borderId="0" xfId="49"/>
    <xf numFmtId="0" fontId="34" fillId="0" borderId="21" xfId="49" applyFont="1" applyBorder="1" applyAlignment="1"/>
    <xf numFmtId="0" fontId="34" fillId="0" borderId="22" xfId="49" applyFont="1" applyBorder="1" applyAlignment="1"/>
    <xf numFmtId="0" fontId="4" fillId="0" borderId="24" xfId="49" applyBorder="1"/>
    <xf numFmtId="0" fontId="4" fillId="0" borderId="22" xfId="49" applyBorder="1"/>
    <xf numFmtId="0" fontId="4" fillId="0" borderId="35" xfId="49" applyBorder="1"/>
    <xf numFmtId="15" fontId="4" fillId="0" borderId="36" xfId="49" applyNumberFormat="1" applyBorder="1"/>
    <xf numFmtId="0" fontId="4" fillId="0" borderId="36" xfId="49" applyBorder="1"/>
    <xf numFmtId="0" fontId="4" fillId="0" borderId="37" xfId="49" applyBorder="1"/>
    <xf numFmtId="0" fontId="4" fillId="0" borderId="38" xfId="49" applyBorder="1"/>
    <xf numFmtId="0" fontId="4" fillId="0" borderId="40" xfId="49" applyBorder="1"/>
    <xf numFmtId="0" fontId="4" fillId="0" borderId="18" xfId="49" applyBorder="1"/>
    <xf numFmtId="0" fontId="4" fillId="0" borderId="41" xfId="49" applyBorder="1"/>
    <xf numFmtId="0" fontId="4" fillId="0" borderId="0" xfId="49" applyAlignment="1">
      <alignment horizontal="center"/>
    </xf>
    <xf numFmtId="0" fontId="13" fillId="30" borderId="17" xfId="49" applyFont="1" applyFill="1" applyBorder="1" applyAlignment="1"/>
    <xf numFmtId="0" fontId="13" fillId="30" borderId="42" xfId="49" applyFont="1" applyFill="1" applyBorder="1" applyAlignment="1"/>
    <xf numFmtId="0" fontId="13" fillId="30" borderId="43" xfId="49" applyFont="1" applyFill="1" applyBorder="1" applyAlignment="1">
      <alignment horizontal="right"/>
    </xf>
    <xf numFmtId="0" fontId="13" fillId="0" borderId="0" xfId="49" applyFont="1" applyAlignment="1">
      <alignment horizontal="right"/>
    </xf>
    <xf numFmtId="0" fontId="36" fillId="0" borderId="20" xfId="49" applyFont="1" applyBorder="1" applyAlignment="1">
      <alignment vertical="center"/>
    </xf>
    <xf numFmtId="0" fontId="36" fillId="0" borderId="44" xfId="49" applyFont="1" applyBorder="1" applyAlignment="1">
      <alignment horizontal="center" vertical="center"/>
    </xf>
    <xf numFmtId="0" fontId="36" fillId="0" borderId="45" xfId="49" applyFont="1" applyBorder="1" applyAlignment="1">
      <alignment horizontal="center" vertical="center"/>
    </xf>
    <xf numFmtId="0" fontId="4" fillId="31" borderId="5" xfId="49" applyFill="1" applyBorder="1" applyAlignment="1">
      <alignment horizontal="left" vertical="center" indent="3"/>
    </xf>
    <xf numFmtId="49" fontId="4" fillId="31" borderId="5" xfId="49" applyNumberFormat="1" applyFill="1" applyBorder="1" applyAlignment="1">
      <alignment horizontal="right"/>
    </xf>
    <xf numFmtId="165" fontId="37" fillId="31" borderId="5" xfId="51" applyNumberFormat="1" applyFont="1" applyFill="1" applyBorder="1"/>
    <xf numFmtId="166" fontId="4" fillId="31" borderId="5" xfId="49" applyNumberFormat="1" applyFill="1" applyBorder="1"/>
    <xf numFmtId="165" fontId="37" fillId="31" borderId="5" xfId="51" applyNumberFormat="1" applyFont="1" applyFill="1" applyBorder="1" applyAlignment="1">
      <alignment horizontal="right"/>
    </xf>
    <xf numFmtId="167" fontId="37" fillId="31" borderId="5" xfId="52" applyNumberFormat="1" applyFill="1" applyBorder="1"/>
    <xf numFmtId="0" fontId="4" fillId="32" borderId="25" xfId="49" applyFill="1" applyBorder="1" applyAlignment="1">
      <alignment horizontal="left" vertical="center" indent="3"/>
    </xf>
    <xf numFmtId="49" fontId="37" fillId="32" borderId="25" xfId="52" applyNumberFormat="1" applyFill="1" applyBorder="1" applyAlignment="1">
      <alignment horizontal="right"/>
    </xf>
    <xf numFmtId="165" fontId="37" fillId="32" borderId="25" xfId="51" applyNumberFormat="1" applyFont="1" applyFill="1" applyBorder="1"/>
    <xf numFmtId="166" fontId="4" fillId="32" borderId="5" xfId="49" applyNumberFormat="1" applyFill="1" applyBorder="1"/>
    <xf numFmtId="0" fontId="4" fillId="32" borderId="5" xfId="49" applyFill="1" applyBorder="1" applyAlignment="1">
      <alignment horizontal="left" vertical="center" indent="3"/>
    </xf>
    <xf numFmtId="49" fontId="4" fillId="32" borderId="5" xfId="49" applyNumberFormat="1" applyFill="1" applyBorder="1" applyAlignment="1">
      <alignment horizontal="right"/>
    </xf>
    <xf numFmtId="165" fontId="37" fillId="32" borderId="5" xfId="51" applyNumberFormat="1" applyFont="1" applyFill="1" applyBorder="1"/>
    <xf numFmtId="49" fontId="37" fillId="32" borderId="5" xfId="52" applyNumberFormat="1" applyFill="1" applyBorder="1" applyAlignment="1">
      <alignment horizontal="right"/>
    </xf>
    <xf numFmtId="165" fontId="0" fillId="32" borderId="5" xfId="51" applyNumberFormat="1" applyFont="1" applyFill="1" applyBorder="1"/>
    <xf numFmtId="0" fontId="4" fillId="33" borderId="25" xfId="49" applyFill="1" applyBorder="1" applyAlignment="1">
      <alignment horizontal="left" vertical="center" indent="3"/>
    </xf>
    <xf numFmtId="0" fontId="4" fillId="33" borderId="25" xfId="49" applyFill="1" applyBorder="1"/>
    <xf numFmtId="165" fontId="37" fillId="33" borderId="25" xfId="51" applyNumberFormat="1" applyFont="1" applyFill="1" applyBorder="1"/>
    <xf numFmtId="166" fontId="4" fillId="33" borderId="5" xfId="49" applyNumberFormat="1" applyFill="1" applyBorder="1"/>
    <xf numFmtId="0" fontId="4" fillId="33" borderId="5" xfId="49" applyFill="1" applyBorder="1" applyAlignment="1">
      <alignment horizontal="left" vertical="center" indent="3"/>
    </xf>
    <xf numFmtId="0" fontId="4" fillId="33" borderId="5" xfId="49" applyFill="1" applyBorder="1"/>
    <xf numFmtId="165" fontId="37" fillId="33" borderId="5" xfId="51" applyNumberFormat="1" applyFont="1" applyFill="1" applyBorder="1"/>
    <xf numFmtId="0" fontId="39" fillId="34" borderId="5" xfId="49" applyFont="1" applyFill="1" applyBorder="1" applyAlignment="1">
      <alignment horizontal="left" vertical="top" indent="3"/>
    </xf>
    <xf numFmtId="0" fontId="39" fillId="34" borderId="5" xfId="49" applyFont="1" applyFill="1" applyBorder="1" applyAlignment="1">
      <alignment horizontal="right" vertical="top"/>
    </xf>
    <xf numFmtId="165" fontId="39" fillId="34" borderId="5" xfId="51" applyNumberFormat="1" applyFont="1" applyFill="1" applyBorder="1" applyAlignment="1">
      <alignment horizontal="left" vertical="top"/>
    </xf>
    <xf numFmtId="166" fontId="4" fillId="34" borderId="5" xfId="49" applyNumberFormat="1" applyFill="1" applyBorder="1"/>
    <xf numFmtId="0" fontId="39" fillId="35" borderId="5" xfId="53" applyFont="1" applyFill="1" applyBorder="1" applyAlignment="1">
      <alignment horizontal="left" vertical="top" indent="3"/>
    </xf>
    <xf numFmtId="1" fontId="39" fillId="35" borderId="5" xfId="53" applyNumberFormat="1" applyFont="1" applyFill="1" applyBorder="1" applyAlignment="1">
      <alignment horizontal="right" vertical="top" wrapText="1"/>
    </xf>
    <xf numFmtId="165" fontId="39" fillId="35" borderId="5" xfId="51" applyNumberFormat="1" applyFont="1" applyFill="1" applyBorder="1" applyAlignment="1">
      <alignment horizontal="right" vertical="top" wrapText="1"/>
    </xf>
    <xf numFmtId="166" fontId="4" fillId="35" borderId="5" xfId="49" applyNumberFormat="1" applyFill="1" applyBorder="1"/>
    <xf numFmtId="0" fontId="39" fillId="36" borderId="5" xfId="49" applyFont="1" applyFill="1" applyBorder="1" applyAlignment="1">
      <alignment horizontal="left" vertical="top" indent="3"/>
    </xf>
    <xf numFmtId="1" fontId="39" fillId="36" borderId="5" xfId="49" applyNumberFormat="1" applyFont="1" applyFill="1" applyBorder="1" applyAlignment="1">
      <alignment horizontal="right" vertical="top"/>
    </xf>
    <xf numFmtId="165" fontId="39" fillId="36" borderId="5" xfId="51" applyNumberFormat="1" applyFont="1" applyFill="1" applyBorder="1" applyAlignment="1">
      <alignment horizontal="left" vertical="top"/>
    </xf>
    <xf numFmtId="166" fontId="4" fillId="36" borderId="5" xfId="49" applyNumberFormat="1" applyFill="1" applyBorder="1"/>
    <xf numFmtId="0" fontId="39" fillId="37" borderId="5" xfId="49" applyFont="1" applyFill="1" applyBorder="1" applyAlignment="1">
      <alignment horizontal="left" vertical="top" indent="3"/>
    </xf>
    <xf numFmtId="0" fontId="39" fillId="37" borderId="5" xfId="49" applyFont="1" applyFill="1" applyBorder="1" applyAlignment="1">
      <alignment horizontal="right" vertical="top"/>
    </xf>
    <xf numFmtId="165" fontId="39" fillId="37" borderId="5" xfId="51" applyNumberFormat="1" applyFont="1" applyFill="1" applyBorder="1" applyAlignment="1">
      <alignment horizontal="left" vertical="top"/>
    </xf>
    <xf numFmtId="166" fontId="4" fillId="37" borderId="5" xfId="49" applyNumberFormat="1" applyFill="1" applyBorder="1"/>
    <xf numFmtId="0" fontId="39" fillId="38" borderId="5" xfId="49" applyFont="1" applyFill="1" applyBorder="1" applyAlignment="1">
      <alignment horizontal="left" vertical="top" indent="3"/>
    </xf>
    <xf numFmtId="0" fontId="39" fillId="38" borderId="5" xfId="49" applyFont="1" applyFill="1" applyBorder="1" applyAlignment="1">
      <alignment horizontal="right" vertical="top"/>
    </xf>
    <xf numFmtId="165" fontId="39" fillId="38" borderId="5" xfId="51" applyNumberFormat="1" applyFont="1" applyFill="1" applyBorder="1" applyAlignment="1">
      <alignment horizontal="left" vertical="top"/>
    </xf>
    <xf numFmtId="166" fontId="4" fillId="38" borderId="5" xfId="49" applyNumberFormat="1" applyFill="1" applyBorder="1"/>
    <xf numFmtId="0" fontId="39" fillId="0" borderId="25" xfId="49" applyFont="1" applyFill="1" applyBorder="1" applyAlignment="1">
      <alignment horizontal="left" vertical="top" indent="3"/>
    </xf>
    <xf numFmtId="0" fontId="41" fillId="0" borderId="25" xfId="49" applyFont="1" applyFill="1" applyBorder="1" applyAlignment="1">
      <alignment horizontal="right" vertical="top"/>
    </xf>
    <xf numFmtId="165" fontId="41" fillId="0" borderId="25" xfId="51" applyNumberFormat="1" applyFont="1" applyFill="1" applyBorder="1" applyAlignment="1">
      <alignment horizontal="left" vertical="top"/>
    </xf>
    <xf numFmtId="5" fontId="41" fillId="0" borderId="25" xfId="51" applyNumberFormat="1" applyFont="1" applyFill="1" applyBorder="1" applyAlignment="1">
      <alignment horizontal="right" vertical="top"/>
    </xf>
    <xf numFmtId="0" fontId="13" fillId="0" borderId="25" xfId="49" applyFont="1" applyBorder="1" applyAlignment="1">
      <alignment horizontal="left" vertical="center" indent="3"/>
    </xf>
    <xf numFmtId="49" fontId="4" fillId="0" borderId="25" xfId="49" applyNumberFormat="1" applyBorder="1" applyAlignment="1">
      <alignment horizontal="right"/>
    </xf>
    <xf numFmtId="165" fontId="13" fillId="0" borderId="25" xfId="51" applyNumberFormat="1" applyFont="1" applyBorder="1" applyAlignment="1">
      <alignment horizontal="right"/>
    </xf>
    <xf numFmtId="168" fontId="13" fillId="0" borderId="25" xfId="49" applyNumberFormat="1" applyFont="1" applyBorder="1"/>
    <xf numFmtId="168" fontId="4" fillId="0" borderId="0" xfId="49" applyNumberFormat="1"/>
    <xf numFmtId="0" fontId="13" fillId="0" borderId="0" xfId="49" applyFont="1"/>
    <xf numFmtId="0" fontId="42" fillId="0" borderId="0" xfId="49" applyFont="1"/>
    <xf numFmtId="5" fontId="4" fillId="0" borderId="0" xfId="49" applyNumberFormat="1"/>
    <xf numFmtId="169" fontId="4" fillId="0" borderId="0" xfId="49" applyNumberFormat="1"/>
    <xf numFmtId="170" fontId="0" fillId="0" borderId="0" xfId="54" applyNumberFormat="1" applyFont="1"/>
    <xf numFmtId="44" fontId="0" fillId="0" borderId="0" xfId="54" applyFont="1"/>
    <xf numFmtId="0" fontId="4" fillId="0" borderId="0" xfId="49" applyAlignment="1"/>
    <xf numFmtId="0" fontId="13" fillId="0" borderId="23" xfId="49" applyFont="1" applyBorder="1"/>
    <xf numFmtId="0" fontId="13" fillId="0" borderId="23" xfId="49" applyFont="1" applyBorder="1" applyAlignment="1">
      <alignment horizontal="center"/>
    </xf>
    <xf numFmtId="2" fontId="13" fillId="0" borderId="23" xfId="49" applyNumberFormat="1" applyFont="1" applyBorder="1"/>
    <xf numFmtId="0" fontId="9" fillId="39" borderId="6" xfId="0" applyFont="1" applyFill="1" applyBorder="1" applyAlignment="1">
      <alignment horizontal="center"/>
    </xf>
    <xf numFmtId="2" fontId="9" fillId="39" borderId="7" xfId="0" applyNumberFormat="1" applyFont="1" applyFill="1" applyBorder="1"/>
    <xf numFmtId="2" fontId="9" fillId="39" borderId="3" xfId="0" applyNumberFormat="1" applyFont="1" applyFill="1" applyBorder="1"/>
    <xf numFmtId="0" fontId="9" fillId="39" borderId="8" xfId="0" applyFont="1" applyFill="1" applyBorder="1"/>
    <xf numFmtId="0" fontId="9" fillId="39" borderId="0" xfId="0" applyFont="1" applyFill="1"/>
    <xf numFmtId="170" fontId="13" fillId="0" borderId="23" xfId="49" applyNumberFormat="1" applyFont="1" applyBorder="1"/>
    <xf numFmtId="0" fontId="3" fillId="0" borderId="0" xfId="49" applyFont="1"/>
    <xf numFmtId="0" fontId="13" fillId="39" borderId="23" xfId="49" applyFont="1" applyFill="1" applyBorder="1" applyAlignment="1">
      <alignment vertical="top" wrapText="1"/>
    </xf>
    <xf numFmtId="0" fontId="2" fillId="0" borderId="0" xfId="49" applyFont="1"/>
    <xf numFmtId="0" fontId="2" fillId="0" borderId="0" xfId="49" applyFont="1" applyAlignment="1">
      <alignment wrapText="1"/>
    </xf>
    <xf numFmtId="0" fontId="4" fillId="39" borderId="0" xfId="49" applyFill="1"/>
    <xf numFmtId="0" fontId="1" fillId="39" borderId="0" xfId="49" applyFont="1" applyFill="1" applyAlignment="1">
      <alignment horizontal="left" vertical="top" wrapText="1"/>
    </xf>
    <xf numFmtId="0" fontId="1" fillId="0" borderId="0" xfId="49" applyFont="1"/>
    <xf numFmtId="0" fontId="1" fillId="0" borderId="0" xfId="49" applyFont="1" applyAlignment="1">
      <alignment horizontal="left" vertical="top" wrapText="1"/>
    </xf>
    <xf numFmtId="0" fontId="34" fillId="0" borderId="0" xfId="49" applyFont="1"/>
    <xf numFmtId="0" fontId="34" fillId="39" borderId="0" xfId="49" applyFont="1" applyFill="1"/>
    <xf numFmtId="0" fontId="8" fillId="0" borderId="0" xfId="1" applyFont="1" applyAlignment="1">
      <alignment horizontal="center"/>
    </xf>
    <xf numFmtId="0" fontId="10" fillId="0" borderId="0" xfId="1" applyAlignment="1">
      <alignment horizontal="center"/>
    </xf>
    <xf numFmtId="0" fontId="8" fillId="3" borderId="0" xfId="1" applyFont="1" applyFill="1" applyAlignment="1">
      <alignment horizontal="center" vertical="center" wrapText="1"/>
    </xf>
    <xf numFmtId="0" fontId="10" fillId="0" borderId="0" xfId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0" borderId="25" xfId="49" applyFill="1" applyBorder="1" applyAlignment="1">
      <alignment horizontal="center"/>
    </xf>
    <xf numFmtId="0" fontId="36" fillId="0" borderId="5" xfId="49" applyFont="1" applyBorder="1" applyAlignment="1">
      <alignment horizontal="left" vertical="center"/>
    </xf>
    <xf numFmtId="0" fontId="4" fillId="0" borderId="5" xfId="49" applyBorder="1" applyAlignment="1">
      <alignment horizontal="center" vertical="center" wrapText="1"/>
    </xf>
    <xf numFmtId="0" fontId="4" fillId="30" borderId="38" xfId="49" applyFill="1" applyBorder="1" applyAlignment="1">
      <alignment horizontal="center"/>
    </xf>
    <xf numFmtId="0" fontId="4" fillId="30" borderId="5" xfId="49" applyFill="1" applyBorder="1" applyAlignment="1">
      <alignment horizontal="center"/>
    </xf>
    <xf numFmtId="0" fontId="4" fillId="30" borderId="39" xfId="49" applyFill="1" applyBorder="1" applyAlignment="1">
      <alignment horizontal="center"/>
    </xf>
    <xf numFmtId="0" fontId="4" fillId="0" borderId="5" xfId="49" applyBorder="1" applyAlignment="1">
      <alignment horizontal="center"/>
    </xf>
    <xf numFmtId="0" fontId="4" fillId="0" borderId="39" xfId="49" applyBorder="1" applyAlignment="1">
      <alignment horizontal="center"/>
    </xf>
    <xf numFmtId="0" fontId="35" fillId="0" borderId="5" xfId="50" applyBorder="1" applyAlignment="1">
      <alignment horizontal="center"/>
    </xf>
    <xf numFmtId="0" fontId="43" fillId="0" borderId="21" xfId="49" applyFont="1" applyBorder="1" applyAlignment="1">
      <alignment horizontal="center"/>
    </xf>
    <xf numFmtId="0" fontId="43" fillId="0" borderId="24" xfId="49" applyFont="1" applyBorder="1" applyAlignment="1">
      <alignment horizontal="center"/>
    </xf>
    <xf numFmtId="0" fontId="43" fillId="0" borderId="22" xfId="49" applyFont="1" applyBorder="1" applyAlignment="1">
      <alignment horizontal="center"/>
    </xf>
  </cellXfs>
  <cellStyles count="55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2" xfId="4"/>
    <cellStyle name="Comma 3" xfId="51"/>
    <cellStyle name="Currency 2" xfId="2"/>
    <cellStyle name="Currency 3" xfId="54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Hyperlink" xfId="50" builtinId="8"/>
    <cellStyle name="Input 2" xfId="38"/>
    <cellStyle name="Linked Cell 2" xfId="39"/>
    <cellStyle name="Neutral 2" xfId="40"/>
    <cellStyle name="Normal" xfId="0" builtinId="0"/>
    <cellStyle name="Normal 2" xfId="1"/>
    <cellStyle name="Normal 2 2" xfId="52"/>
    <cellStyle name="Normal 3" xfId="49"/>
    <cellStyle name="Normal 3 2" xfId="53"/>
    <cellStyle name="Normal 5" xfId="48"/>
    <cellStyle name="Note 2" xfId="3"/>
    <cellStyle name="Note 2 2" xfId="47"/>
    <cellStyle name="Note 2 3" xfId="46"/>
    <cellStyle name="Note 3" xfId="41"/>
    <cellStyle name="Output 2" xfId="42"/>
    <cellStyle name="Title 2" xfId="43"/>
    <cellStyle name="Total 2" xfId="44"/>
    <cellStyle name="Warning Text 2" xfId="45"/>
  </cellStyles>
  <dxfs count="3">
    <dxf>
      <numFmt numFmtId="169" formatCode="0.0000"/>
    </dxf>
    <dxf>
      <numFmt numFmtId="9" formatCode="&quot;$&quot;#,##0_);\(&quot;$&quot;#,##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2581273</xdr:colOff>
      <xdr:row>0</xdr:row>
      <xdr:rowOff>789919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" b="37694"/>
        <a:stretch>
          <a:fillRect/>
        </a:stretch>
      </xdr:blipFill>
      <xdr:spPr bwMode="auto">
        <a:xfrm>
          <a:off x="0" y="0"/>
          <a:ext cx="2581273" cy="789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4</xdr:col>
      <xdr:colOff>7327</xdr:colOff>
      <xdr:row>129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0" y="24955500"/>
          <a:ext cx="6531952" cy="0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henry2/AppData/Local/Microsoft/Windows/Temporary%20Internet%20Files/Content.Outlook/SW0A8TL1/All%20Vendors%20Cost%20Data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PROP"/>
      <sheetName val="Rank"/>
    </sheetNames>
    <sheetDataSet>
      <sheetData sheetId="0">
        <row r="15">
          <cell r="D15" t="str">
            <v>AEI</v>
          </cell>
          <cell r="E15" t="str">
            <v>Accurent</v>
          </cell>
          <cell r="F15" t="str">
            <v>ATC</v>
          </cell>
          <cell r="G15" t="str">
            <v>Bureau Veritas</v>
          </cell>
          <cell r="H15" t="str">
            <v>Cardno</v>
          </cell>
          <cell r="I15" t="str">
            <v>CDI</v>
          </cell>
        </row>
        <row r="127">
          <cell r="D127">
            <v>991649.65787500027</v>
          </cell>
          <cell r="E127">
            <v>580142</v>
          </cell>
          <cell r="F127">
            <v>385700</v>
          </cell>
          <cell r="G127">
            <v>2409759.85</v>
          </cell>
          <cell r="H127">
            <v>599000</v>
          </cell>
          <cell r="I127">
            <v>3147500</v>
          </cell>
          <cell r="J127">
            <v>740913.94999999867</v>
          </cell>
          <cell r="K127">
            <v>735538</v>
          </cell>
          <cell r="L127">
            <v>646305</v>
          </cell>
          <cell r="M127">
            <v>1107082</v>
          </cell>
          <cell r="N127">
            <v>1704745</v>
          </cell>
          <cell r="O127">
            <v>764492</v>
          </cell>
          <cell r="P127">
            <v>258600</v>
          </cell>
          <cell r="Q127">
            <v>3457576</v>
          </cell>
          <cell r="R127">
            <v>644238</v>
          </cell>
          <cell r="S127">
            <v>4880960</v>
          </cell>
          <cell r="T127">
            <v>6048094.9399999995</v>
          </cell>
        </row>
        <row r="128">
          <cell r="D128">
            <v>8.9569092730478819E-2</v>
          </cell>
          <cell r="E128">
            <v>5.2400353473822783E-2</v>
          </cell>
          <cell r="F128">
            <v>3.4837705828665133E-2</v>
          </cell>
          <cell r="G128">
            <v>0.21765751820593263</v>
          </cell>
          <cell r="H128">
            <v>5.4103670706171669E-2</v>
          </cell>
          <cell r="I128">
            <v>0.28429266034670342</v>
          </cell>
          <cell r="J128">
            <v>6.6921810304522322E-2</v>
          </cell>
          <cell r="K128">
            <v>6.6436236634183798E-2</v>
          </cell>
          <cell r="L128">
            <v>5.8376415518785113E-2</v>
          </cell>
          <cell r="M128">
            <v>9.9995325497044985E-2</v>
          </cell>
          <cell r="N128">
            <v>0.15397823391985413</v>
          </cell>
          <cell r="O128">
            <v>6.9051458139403332E-2</v>
          </cell>
          <cell r="P128">
            <v>2.3357611426737888E-2</v>
          </cell>
          <cell r="Q128">
            <v>0.3122997551678835</v>
          </cell>
          <cell r="R128">
            <v>5.81897172093533E-2</v>
          </cell>
          <cell r="S128">
            <v>0.44086452849748864</v>
          </cell>
          <cell r="T128">
            <v>0.54628403511422885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le1" displayName="Table1" ref="A1:C18" totalsRowShown="0" headerRowDxfId="2">
  <autoFilter ref="A1:C18"/>
  <sortState ref="A2:C18">
    <sortCondition ref="B1:B18"/>
  </sortState>
  <tableColumns count="3">
    <tableColumn id="1" name="Consultant"/>
    <tableColumn id="2" name="Cost " dataDxfId="1">
      <calculatedColumnFormula>'[1]COST PROP'!E126</calculatedColumnFormula>
    </tableColumn>
    <tableColumn id="3" name="Cost PSF" dataDxfId="0">
      <calculatedColumnFormula>'[1]COST PROP'!E127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20"/>
  <sheetViews>
    <sheetView tabSelected="1" workbookViewId="0">
      <selection activeCell="F28" sqref="F28"/>
    </sheetView>
  </sheetViews>
  <sheetFormatPr defaultRowHeight="12.75" x14ac:dyDescent="0.2"/>
  <cols>
    <col min="1" max="1" width="114.85546875" customWidth="1"/>
  </cols>
  <sheetData>
    <row r="1" spans="1:2" ht="15.75" x14ac:dyDescent="0.25">
      <c r="A1" s="3" t="s">
        <v>33</v>
      </c>
    </row>
    <row r="2" spans="1:2" ht="13.5" thickBot="1" x14ac:dyDescent="0.25"/>
    <row r="3" spans="1:2" ht="26.25" customHeight="1" thickTop="1" x14ac:dyDescent="0.2">
      <c r="A3" s="34" t="s">
        <v>2</v>
      </c>
    </row>
    <row r="4" spans="1:2" ht="15" x14ac:dyDescent="0.2">
      <c r="A4" s="52" t="s">
        <v>16</v>
      </c>
      <c r="B4" s="35">
        <v>1</v>
      </c>
    </row>
    <row r="5" spans="1:2" ht="15" x14ac:dyDescent="0.2">
      <c r="A5" s="52" t="s">
        <v>17</v>
      </c>
      <c r="B5" s="31">
        <v>2</v>
      </c>
    </row>
    <row r="6" spans="1:2" ht="15" x14ac:dyDescent="0.2">
      <c r="A6" s="52" t="s">
        <v>18</v>
      </c>
      <c r="B6" s="35">
        <v>3</v>
      </c>
    </row>
    <row r="7" spans="1:2" ht="15" x14ac:dyDescent="0.2">
      <c r="A7" s="52" t="s">
        <v>19</v>
      </c>
      <c r="B7" s="38">
        <v>4</v>
      </c>
    </row>
    <row r="8" spans="1:2" ht="15" x14ac:dyDescent="0.2">
      <c r="A8" s="52" t="s">
        <v>20</v>
      </c>
      <c r="B8" s="35">
        <v>5</v>
      </c>
    </row>
    <row r="9" spans="1:2" ht="15" x14ac:dyDescent="0.2">
      <c r="A9" s="52" t="s">
        <v>21</v>
      </c>
      <c r="B9" s="38">
        <v>6</v>
      </c>
    </row>
    <row r="10" spans="1:2" ht="15" x14ac:dyDescent="0.2">
      <c r="A10" s="52" t="s">
        <v>22</v>
      </c>
      <c r="B10" s="35">
        <v>7</v>
      </c>
    </row>
    <row r="11" spans="1:2" ht="15" x14ac:dyDescent="0.2">
      <c r="A11" s="52" t="s">
        <v>23</v>
      </c>
      <c r="B11" s="38">
        <v>8</v>
      </c>
    </row>
    <row r="12" spans="1:2" ht="15" x14ac:dyDescent="0.2">
      <c r="A12" s="52" t="s">
        <v>24</v>
      </c>
      <c r="B12" s="35">
        <v>9</v>
      </c>
    </row>
    <row r="13" spans="1:2" ht="15" x14ac:dyDescent="0.2">
      <c r="A13" s="52" t="s">
        <v>25</v>
      </c>
      <c r="B13" s="38">
        <v>10</v>
      </c>
    </row>
    <row r="14" spans="1:2" ht="15" x14ac:dyDescent="0.2">
      <c r="A14" s="52" t="s">
        <v>26</v>
      </c>
      <c r="B14" s="35">
        <v>11</v>
      </c>
    </row>
    <row r="15" spans="1:2" ht="15" x14ac:dyDescent="0.2">
      <c r="A15" s="52" t="s">
        <v>27</v>
      </c>
      <c r="B15" s="38">
        <v>12</v>
      </c>
    </row>
    <row r="16" spans="1:2" ht="15" x14ac:dyDescent="0.2">
      <c r="A16" s="52" t="s">
        <v>28</v>
      </c>
      <c r="B16" s="35">
        <v>13</v>
      </c>
    </row>
    <row r="17" spans="1:2" ht="15" x14ac:dyDescent="0.2">
      <c r="A17" s="52" t="s">
        <v>29</v>
      </c>
      <c r="B17" s="38">
        <v>14</v>
      </c>
    </row>
    <row r="18" spans="1:2" ht="15" x14ac:dyDescent="0.2">
      <c r="A18" s="52" t="s">
        <v>30</v>
      </c>
      <c r="B18" s="35">
        <v>15</v>
      </c>
    </row>
    <row r="19" spans="1:2" ht="15" x14ac:dyDescent="0.2">
      <c r="A19" s="52" t="s">
        <v>31</v>
      </c>
      <c r="B19" s="38">
        <v>16</v>
      </c>
    </row>
    <row r="20" spans="1:2" ht="15" x14ac:dyDescent="0.2">
      <c r="A20" s="52" t="s">
        <v>32</v>
      </c>
      <c r="B20" s="35">
        <v>17</v>
      </c>
    </row>
  </sheetData>
  <phoneticPr fontId="6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30"/>
  <sheetViews>
    <sheetView topLeftCell="A16" zoomScaleNormal="100" workbookViewId="0">
      <selection activeCell="P15" sqref="P15"/>
    </sheetView>
  </sheetViews>
  <sheetFormatPr defaultRowHeight="15" x14ac:dyDescent="0.2"/>
  <cols>
    <col min="1" max="1" width="49" style="1" customWidth="1"/>
    <col min="2" max="2" width="13.28515625" style="1" customWidth="1"/>
    <col min="3" max="3" width="11.42578125" style="1" bestFit="1" customWidth="1"/>
    <col min="4" max="6" width="9" style="1" customWidth="1"/>
    <col min="7" max="7" width="17.5703125" style="1" bestFit="1" customWidth="1"/>
    <col min="8" max="8" width="13.42578125" style="1" customWidth="1"/>
    <col min="9" max="16384" width="9.140625" style="1"/>
  </cols>
  <sheetData>
    <row r="1" spans="1:8" ht="15.75" x14ac:dyDescent="0.25">
      <c r="A1" s="158" t="s">
        <v>7</v>
      </c>
      <c r="B1" s="159"/>
      <c r="C1" s="159"/>
      <c r="D1" s="159"/>
      <c r="E1" s="159"/>
      <c r="F1" s="159"/>
      <c r="G1" s="159"/>
      <c r="H1" s="159"/>
    </row>
    <row r="2" spans="1:8" ht="34.5" customHeight="1" x14ac:dyDescent="0.2">
      <c r="A2" s="160" t="str">
        <f>'RFP Responses'!A1</f>
        <v>RFP730-18001 Facility Condition Assessment Services</v>
      </c>
      <c r="B2" s="161"/>
      <c r="C2" s="161"/>
      <c r="D2" s="161"/>
      <c r="E2" s="161"/>
      <c r="F2" s="161"/>
      <c r="G2" s="161"/>
      <c r="H2" s="161"/>
    </row>
    <row r="3" spans="1:8" ht="15.75" customHeight="1" thickBot="1" x14ac:dyDescent="0.25">
      <c r="G3" s="4"/>
      <c r="H3" s="4"/>
    </row>
    <row r="4" spans="1:8" s="2" customFormat="1" ht="130.5" customHeight="1" thickBot="1" x14ac:dyDescent="0.25">
      <c r="A4" s="6" t="s">
        <v>2</v>
      </c>
      <c r="B4" s="12" t="str">
        <f>'Technical Score'!B4</f>
        <v>Evalutor 1</v>
      </c>
      <c r="C4" s="12" t="str">
        <f>'Technical Score'!C4</f>
        <v>Evalutor 2</v>
      </c>
      <c r="D4" s="12" t="str">
        <f>'Technical Score'!D4</f>
        <v>Evalutor 3</v>
      </c>
      <c r="E4" s="12" t="str">
        <f>'Technical Score'!E4</f>
        <v>Evalutor 4</v>
      </c>
      <c r="F4" s="12" t="str">
        <f>'Technical Score'!F4</f>
        <v>Evalutor 5</v>
      </c>
      <c r="G4" s="5" t="s">
        <v>3</v>
      </c>
      <c r="H4" s="11" t="s">
        <v>1</v>
      </c>
    </row>
    <row r="5" spans="1:8" s="142" customFormat="1" x14ac:dyDescent="0.2">
      <c r="A5" s="138" t="str">
        <f>'RFP Responses'!A4</f>
        <v>Accruent, LLC</v>
      </c>
      <c r="B5" s="139">
        <f>'Evaluator 1'!H5</f>
        <v>81.33392889047704</v>
      </c>
      <c r="C5" s="139">
        <f>'Evaluator 2'!H5</f>
        <v>75.33392889047704</v>
      </c>
      <c r="D5" s="139">
        <f>'Evaluator 3'!H5</f>
        <v>89.33392889047704</v>
      </c>
      <c r="E5" s="139">
        <f>'Evaluator 4'!H5</f>
        <v>88.933928890477034</v>
      </c>
      <c r="F5" s="139">
        <f>'Evaluator 5'!H5</f>
        <v>79.933928890477048</v>
      </c>
      <c r="G5" s="140">
        <f>AVERAGE(B5:F5)</f>
        <v>82.97392889047704</v>
      </c>
      <c r="H5" s="141">
        <f>RANK(G5,$G$5:$G$21,0)</f>
        <v>2</v>
      </c>
    </row>
    <row r="6" spans="1:8" s="26" customFormat="1" x14ac:dyDescent="0.2">
      <c r="A6" s="8" t="str">
        <f>'RFP Responses'!A5</f>
        <v>AEI Consultants</v>
      </c>
      <c r="B6" s="27">
        <f>'Evaluator 1'!H6</f>
        <v>42.201536537430769</v>
      </c>
      <c r="C6" s="27">
        <f>'Evaluator 2'!H6</f>
        <v>26.201536537430766</v>
      </c>
      <c r="D6" s="27">
        <f>'Evaluator 3'!H6</f>
        <v>58.201536537430769</v>
      </c>
      <c r="E6" s="27">
        <f>'Evaluator 4'!H6</f>
        <v>82.801536537430763</v>
      </c>
      <c r="F6" s="27">
        <f>'Evaluator 5'!H6</f>
        <v>81.401536537430772</v>
      </c>
      <c r="G6" s="32">
        <f>AVERAGE(B6:F6)</f>
        <v>58.161536537430763</v>
      </c>
      <c r="H6" s="29">
        <f t="shared" ref="H6:H21" si="0">RANK(G6,$G$5:$G$21,0)</f>
        <v>15</v>
      </c>
    </row>
    <row r="7" spans="1:8" s="26" customFormat="1" x14ac:dyDescent="0.2">
      <c r="A7" s="8" t="str">
        <f>'RFP Responses'!A6</f>
        <v>ATC Group Services, LLC</v>
      </c>
      <c r="B7" s="27">
        <f>'Evaluator 1'!H7</f>
        <v>75.341611577630871</v>
      </c>
      <c r="C7" s="27">
        <f>'Evaluator 2'!H7</f>
        <v>68.341611577630871</v>
      </c>
      <c r="D7" s="27">
        <f>'Evaluator 3'!H7</f>
        <v>71.341611577630871</v>
      </c>
      <c r="E7" s="27">
        <f>'Evaluator 4'!H7</f>
        <v>88.141611577630869</v>
      </c>
      <c r="F7" s="27">
        <f>'Evaluator 5'!H7</f>
        <v>84.341611577630871</v>
      </c>
      <c r="G7" s="28">
        <f>AVERAGE(B7:F7)</f>
        <v>77.501611577630882</v>
      </c>
      <c r="H7" s="29">
        <f t="shared" si="0"/>
        <v>7</v>
      </c>
    </row>
    <row r="8" spans="1:8" s="26" customFormat="1" x14ac:dyDescent="0.2">
      <c r="A8" s="8" t="str">
        <f>'RFP Responses'!A7</f>
        <v>Bureau Veritas North America Inc.</v>
      </c>
      <c r="B8" s="27">
        <f>'Evaluator 1'!H8</f>
        <v>53.853403609076288</v>
      </c>
      <c r="C8" s="27">
        <f>'Evaluator 2'!H8</f>
        <v>76.853403609076281</v>
      </c>
      <c r="D8" s="27">
        <f>'Evaluator 3'!H8</f>
        <v>69.353403609076281</v>
      </c>
      <c r="E8" s="27">
        <f>'Evaluator 4'!H8</f>
        <v>80.053403609076298</v>
      </c>
      <c r="F8" s="27">
        <f>'Evaluator 5'!H8</f>
        <v>82.853403609076281</v>
      </c>
      <c r="G8" s="28">
        <f>AVERAGE(B8:F8)</f>
        <v>72.59340360907629</v>
      </c>
      <c r="H8" s="29">
        <f t="shared" si="0"/>
        <v>10</v>
      </c>
    </row>
    <row r="9" spans="1:8" s="142" customFormat="1" ht="17.25" customHeight="1" x14ac:dyDescent="0.2">
      <c r="A9" s="138" t="str">
        <f>'RFP Responses'!A8</f>
        <v>Cardno GS, Inc.</v>
      </c>
      <c r="B9" s="139">
        <f>'Evaluator 1'!H9</f>
        <v>77.236108629623004</v>
      </c>
      <c r="C9" s="139">
        <f>'Evaluator 2'!H9</f>
        <v>84.236108629623004</v>
      </c>
      <c r="D9" s="139">
        <f>'Evaluator 3'!H9</f>
        <v>77.236108629623004</v>
      </c>
      <c r="E9" s="139">
        <f>'Evaluator 4'!H9</f>
        <v>88.436108629623007</v>
      </c>
      <c r="F9" s="139">
        <f>'Evaluator 5'!H9</f>
        <v>87.436108629623007</v>
      </c>
      <c r="G9" s="140">
        <f>AVERAGE(B9:F9)</f>
        <v>82.916108629622997</v>
      </c>
      <c r="H9" s="141">
        <f t="shared" si="0"/>
        <v>3</v>
      </c>
    </row>
    <row r="10" spans="1:8" s="26" customFormat="1" x14ac:dyDescent="0.2">
      <c r="A10" s="8" t="str">
        <f>'RFP Responses'!A9</f>
        <v>CDI LR Kimball</v>
      </c>
      <c r="B10" s="27">
        <f>'Evaluator 1'!H10</f>
        <v>45.030373414329105</v>
      </c>
      <c r="C10" s="27">
        <f>'Evaluator 2'!H10</f>
        <v>44.030373414329105</v>
      </c>
      <c r="D10" s="27">
        <f>'Evaluator 3'!H10</f>
        <v>59.030373414329105</v>
      </c>
      <c r="E10" s="27">
        <f>'Evaluator 4'!H10</f>
        <v>74.830373414329102</v>
      </c>
      <c r="F10" s="27">
        <f>'Evaluator 5'!H10</f>
        <v>73.430373414329097</v>
      </c>
      <c r="G10" s="28">
        <f t="shared" ref="G10:G21" si="1">AVERAGE(B10:F10)</f>
        <v>59.270373414329107</v>
      </c>
      <c r="H10" s="29">
        <f t="shared" si="0"/>
        <v>14</v>
      </c>
    </row>
    <row r="11" spans="1:8" s="26" customFormat="1" x14ac:dyDescent="0.2">
      <c r="A11" s="8" t="str">
        <f>'RFP Responses'!A10</f>
        <v>EMG</v>
      </c>
      <c r="B11" s="27">
        <f>'Evaluator 1'!H11</f>
        <v>65.50089333571556</v>
      </c>
      <c r="C11" s="27">
        <f>'Evaluator 2'!H11</f>
        <v>81.50089333571556</v>
      </c>
      <c r="D11" s="27">
        <f>'Evaluator 3'!H11</f>
        <v>75.50089333571556</v>
      </c>
      <c r="E11" s="27">
        <f>'Evaluator 4'!H11</f>
        <v>86.50089333571556</v>
      </c>
      <c r="F11" s="27">
        <f>'Evaluator 5'!H11</f>
        <v>85.50089333571556</v>
      </c>
      <c r="G11" s="28">
        <f t="shared" si="1"/>
        <v>78.900893335715551</v>
      </c>
      <c r="H11" s="29">
        <f t="shared" si="0"/>
        <v>5</v>
      </c>
    </row>
    <row r="12" spans="1:8" s="26" customFormat="1" x14ac:dyDescent="0.2">
      <c r="A12" s="8" t="str">
        <f>'RFP Responses'!A11</f>
        <v>Facility Engineering Associates PC</v>
      </c>
      <c r="B12" s="27">
        <f>'Evaluator 1'!H12</f>
        <v>68.528586742897971</v>
      </c>
      <c r="C12" s="27">
        <f>'Evaluator 2'!H12</f>
        <v>85.528586742897971</v>
      </c>
      <c r="D12" s="27">
        <f>'Evaluator 3'!H12</f>
        <v>73.528586742897971</v>
      </c>
      <c r="E12" s="27">
        <f>'Evaluator 4'!H12</f>
        <v>86.928586742897977</v>
      </c>
      <c r="F12" s="27">
        <f>'Evaluator 5'!H12</f>
        <v>89.728586742897974</v>
      </c>
      <c r="G12" s="28">
        <f t="shared" si="1"/>
        <v>80.848586742897965</v>
      </c>
      <c r="H12" s="29">
        <f t="shared" si="0"/>
        <v>4</v>
      </c>
    </row>
    <row r="13" spans="1:8" s="142" customFormat="1" x14ac:dyDescent="0.2">
      <c r="A13" s="138" t="str">
        <f>'RFP Responses'!A12</f>
        <v>ISES Corporation</v>
      </c>
      <c r="B13" s="139">
        <f>'Evaluator 1'!H13</f>
        <v>82.390887975701261</v>
      </c>
      <c r="C13" s="139">
        <f>'Evaluator 2'!H13</f>
        <v>91.99088797570127</v>
      </c>
      <c r="D13" s="139">
        <f>'Evaluator 3'!H13</f>
        <v>82.99088797570127</v>
      </c>
      <c r="E13" s="139">
        <f>'Evaluator 4'!H13</f>
        <v>89.590887975701264</v>
      </c>
      <c r="F13" s="139">
        <f>'Evaluator 5'!H13</f>
        <v>79.190887975701273</v>
      </c>
      <c r="G13" s="140">
        <f t="shared" si="1"/>
        <v>85.230887975701265</v>
      </c>
      <c r="H13" s="141">
        <f t="shared" si="0"/>
        <v>1</v>
      </c>
    </row>
    <row r="14" spans="1:8" s="26" customFormat="1" x14ac:dyDescent="0.2">
      <c r="A14" s="8" t="str">
        <f>'RFP Responses'!A13</f>
        <v>McKinstry Essention, LLC</v>
      </c>
      <c r="B14" s="27">
        <f>'Evaluator 1'!H14</f>
        <v>72.603448275862064</v>
      </c>
      <c r="C14" s="27">
        <f>'Evaluator 2'!H14</f>
        <v>70.603448275862064</v>
      </c>
      <c r="D14" s="27">
        <f>'Evaluator 3'!H14</f>
        <v>74.103448275862064</v>
      </c>
      <c r="E14" s="27">
        <f>'Evaluator 4'!H14</f>
        <v>87.603448275862064</v>
      </c>
      <c r="F14" s="27">
        <f>'Evaluator 5'!H14</f>
        <v>84.603448275862064</v>
      </c>
      <c r="G14" s="28">
        <f t="shared" si="1"/>
        <v>77.903448275862075</v>
      </c>
      <c r="H14" s="29">
        <f t="shared" si="0"/>
        <v>6</v>
      </c>
    </row>
    <row r="15" spans="1:8" s="26" customFormat="1" x14ac:dyDescent="0.2">
      <c r="A15" s="8" t="str">
        <f>'RFP Responses'!A14</f>
        <v>NV5</v>
      </c>
      <c r="B15" s="27">
        <f>'Evaluator 1'!H15</f>
        <v>61.506253350008933</v>
      </c>
      <c r="C15" s="27">
        <f>'Evaluator 2'!H15</f>
        <v>60.506253350008933</v>
      </c>
      <c r="D15" s="27">
        <f>'Evaluator 3'!H15</f>
        <v>62.006253350008933</v>
      </c>
      <c r="E15" s="27">
        <f>'Evaluator 4'!H15</f>
        <v>82.506253350008933</v>
      </c>
      <c r="F15" s="27">
        <f>'Evaluator 5'!H15</f>
        <v>92.506253350008933</v>
      </c>
      <c r="G15" s="28">
        <f t="shared" si="1"/>
        <v>71.80625335000893</v>
      </c>
      <c r="H15" s="29">
        <f t="shared" si="0"/>
        <v>11</v>
      </c>
    </row>
    <row r="16" spans="1:8" s="26" customFormat="1" x14ac:dyDescent="0.2">
      <c r="A16" s="8" t="str">
        <f>'RFP Responses'!A15</f>
        <v>PDG Archite4cts</v>
      </c>
      <c r="B16" s="27">
        <f>'Evaluator 1'!H16</f>
        <v>56.378506342683579</v>
      </c>
      <c r="C16" s="27">
        <f>'Evaluator 2'!H16</f>
        <v>67.378506342683579</v>
      </c>
      <c r="D16" s="27">
        <f>'Evaluator 3'!H16</f>
        <v>67.378506342683579</v>
      </c>
      <c r="E16" s="27">
        <f>'Evaluator 4'!H16</f>
        <v>87.978506342683573</v>
      </c>
      <c r="F16" s="27">
        <f>'Evaluator 5'!H16</f>
        <v>78.578506342683568</v>
      </c>
      <c r="G16" s="28">
        <f t="shared" si="1"/>
        <v>71.538506342683576</v>
      </c>
      <c r="H16" s="29">
        <f t="shared" si="0"/>
        <v>12</v>
      </c>
    </row>
    <row r="17" spans="1:8" s="26" customFormat="1" x14ac:dyDescent="0.2">
      <c r="A17" s="8" t="str">
        <f>'RFP Responses'!A16</f>
        <v>PSI</v>
      </c>
      <c r="B17" s="27">
        <f>'Evaluator 1'!H17</f>
        <v>50</v>
      </c>
      <c r="C17" s="27">
        <f>'Evaluator 2'!H17</f>
        <v>72.8</v>
      </c>
      <c r="D17" s="27">
        <f>'Evaluator 3'!H17</f>
        <v>66</v>
      </c>
      <c r="E17" s="27">
        <f>'Evaluator 4'!H17</f>
        <v>87.399999999999991</v>
      </c>
      <c r="F17" s="27">
        <f>'Evaluator 5'!H17</f>
        <v>89.2</v>
      </c>
      <c r="G17" s="28">
        <f t="shared" si="1"/>
        <v>73.08</v>
      </c>
      <c r="H17" s="29">
        <f t="shared" si="0"/>
        <v>8</v>
      </c>
    </row>
    <row r="18" spans="1:8" x14ac:dyDescent="0.2">
      <c r="A18" s="8" t="str">
        <f>'RFP Responses'!A17</f>
        <v>Rice &amp; Gardner</v>
      </c>
      <c r="B18" s="27">
        <f>'Evaluator 1'!H18</f>
        <v>55.823709129891007</v>
      </c>
      <c r="C18" s="27">
        <f>'Evaluator 2'!H18</f>
        <v>60.423709129891009</v>
      </c>
      <c r="D18" s="27">
        <f>'Evaluator 3'!H18</f>
        <v>63.423709129891009</v>
      </c>
      <c r="E18" s="27">
        <f>'Evaluator 4'!H18</f>
        <v>75.423709129891009</v>
      </c>
      <c r="F18" s="27">
        <f>'Evaluator 5'!H18</f>
        <v>76.623709129891012</v>
      </c>
      <c r="G18" s="28">
        <f t="shared" si="1"/>
        <v>66.343709129890996</v>
      </c>
      <c r="H18" s="29">
        <f t="shared" si="0"/>
        <v>13</v>
      </c>
    </row>
    <row r="19" spans="1:8" s="26" customFormat="1" x14ac:dyDescent="0.2">
      <c r="A19" s="8" t="str">
        <f>'RFP Responses'!A18</f>
        <v>Simpson Gumpertz &amp; Herger Inc.</v>
      </c>
      <c r="B19" s="27">
        <f>'Evaluator 1'!H19</f>
        <v>66.001608004288016</v>
      </c>
      <c r="C19" s="27">
        <f>'Evaluator 2'!H19</f>
        <v>72.401608004288008</v>
      </c>
      <c r="D19" s="27">
        <f>'Evaluator 3'!H19</f>
        <v>68.001608004288016</v>
      </c>
      <c r="E19" s="27">
        <f>'Evaluator 4'!H19</f>
        <v>87.201608004288005</v>
      </c>
      <c r="F19" s="27">
        <f>'Evaluator 5'!H19</f>
        <v>70.001608004288016</v>
      </c>
      <c r="G19" s="28">
        <f t="shared" si="1"/>
        <v>72.721608004288015</v>
      </c>
      <c r="H19" s="29">
        <f t="shared" si="0"/>
        <v>9</v>
      </c>
    </row>
    <row r="20" spans="1:8" s="26" customFormat="1" x14ac:dyDescent="0.2">
      <c r="A20" s="8" t="str">
        <f>'RFP Responses'!A19</f>
        <v>Stanley Consultants, Inc.</v>
      </c>
      <c r="B20" s="27">
        <f>'Evaluator 1'!H20</f>
        <v>40.047882794354116</v>
      </c>
      <c r="C20" s="27">
        <f>'Evaluator 2'!H20</f>
        <v>56.047882794354116</v>
      </c>
      <c r="D20" s="27">
        <f>'Evaluator 3'!H20</f>
        <v>45.047882794354116</v>
      </c>
      <c r="E20" s="27">
        <f>'Evaluator 4'!H20</f>
        <v>65.847882794354121</v>
      </c>
      <c r="F20" s="27">
        <f>'Evaluator 5'!H20</f>
        <v>76.047882794354123</v>
      </c>
      <c r="G20" s="28">
        <f t="shared" si="1"/>
        <v>56.607882794354126</v>
      </c>
      <c r="H20" s="29">
        <f t="shared" si="0"/>
        <v>16</v>
      </c>
    </row>
    <row r="21" spans="1:8" x14ac:dyDescent="0.2">
      <c r="A21" s="8" t="str">
        <f>'RFP Responses'!A20</f>
        <v>Zero Six Consulting, LLC</v>
      </c>
      <c r="B21" s="27">
        <f>'Evaluator 1'!H21</f>
        <v>47</v>
      </c>
      <c r="C21" s="27">
        <f>'Evaluator 2'!H21</f>
        <v>44</v>
      </c>
      <c r="D21" s="27">
        <f>'Evaluator 3'!H21</f>
        <v>46</v>
      </c>
      <c r="E21" s="27">
        <f>'Evaluator 4'!H21</f>
        <v>61.2</v>
      </c>
      <c r="F21" s="27">
        <f>'Evaluator 5'!H21</f>
        <v>63.6</v>
      </c>
      <c r="G21" s="28">
        <f t="shared" si="1"/>
        <v>52.36</v>
      </c>
      <c r="H21" s="29">
        <f t="shared" si="0"/>
        <v>17</v>
      </c>
    </row>
    <row r="24" spans="1:8" s="26" customFormat="1" x14ac:dyDescent="0.2">
      <c r="A24" s="53"/>
      <c r="B24" s="54"/>
      <c r="C24" s="54"/>
      <c r="D24" s="54"/>
      <c r="E24" s="54"/>
      <c r="F24" s="54"/>
      <c r="G24" s="54"/>
      <c r="H24" s="55"/>
    </row>
    <row r="25" spans="1:8" s="26" customFormat="1" x14ac:dyDescent="0.2">
      <c r="A25" s="53"/>
      <c r="B25" s="54"/>
      <c r="C25" s="54"/>
      <c r="D25" s="54"/>
      <c r="E25" s="54"/>
      <c r="F25" s="54"/>
      <c r="G25" s="54"/>
      <c r="H25" s="55"/>
    </row>
    <row r="28" spans="1:8" ht="15.75" x14ac:dyDescent="0.25">
      <c r="A28" s="24" t="s">
        <v>12</v>
      </c>
      <c r="B28" s="23" t="s">
        <v>14</v>
      </c>
      <c r="C28" s="25">
        <v>43111</v>
      </c>
    </row>
    <row r="30" spans="1:8" ht="15.75" x14ac:dyDescent="0.25">
      <c r="A30" s="24" t="s">
        <v>13</v>
      </c>
      <c r="B30" s="23" t="s">
        <v>215</v>
      </c>
      <c r="C30" s="25">
        <v>43111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5" sqref="F5:F21"/>
    </sheetView>
  </sheetViews>
  <sheetFormatPr defaultRowHeight="15" x14ac:dyDescent="0.2"/>
  <cols>
    <col min="1" max="1" width="41.7109375" style="13" customWidth="1"/>
    <col min="2" max="4" width="9.140625" style="13"/>
    <col min="5" max="5" width="9.140625" style="13" customWidth="1"/>
    <col min="6" max="6" width="9.140625" style="46" customWidth="1"/>
    <col min="7" max="7" width="16.42578125" style="13" customWidth="1"/>
    <col min="8" max="8" width="17.5703125" style="13" bestFit="1" customWidth="1"/>
    <col min="9" max="256" width="9.140625" style="13"/>
    <col min="257" max="257" width="41.7109375" style="13" customWidth="1"/>
    <col min="258" max="263" width="9.140625" style="13"/>
    <col min="264" max="264" width="17.5703125" style="13" bestFit="1" customWidth="1"/>
    <col min="265" max="512" width="9.140625" style="13"/>
    <col min="513" max="513" width="41.7109375" style="13" customWidth="1"/>
    <col min="514" max="519" width="9.140625" style="13"/>
    <col min="520" max="520" width="17.5703125" style="13" bestFit="1" customWidth="1"/>
    <col min="521" max="768" width="9.140625" style="13"/>
    <col min="769" max="769" width="41.7109375" style="13" customWidth="1"/>
    <col min="770" max="775" width="9.140625" style="13"/>
    <col min="776" max="776" width="17.5703125" style="13" bestFit="1" customWidth="1"/>
    <col min="777" max="1024" width="9.140625" style="13"/>
    <col min="1025" max="1025" width="41.7109375" style="13" customWidth="1"/>
    <col min="1026" max="1031" width="9.140625" style="13"/>
    <col min="1032" max="1032" width="17.5703125" style="13" bestFit="1" customWidth="1"/>
    <col min="1033" max="1280" width="9.140625" style="13"/>
    <col min="1281" max="1281" width="41.7109375" style="13" customWidth="1"/>
    <col min="1282" max="1287" width="9.140625" style="13"/>
    <col min="1288" max="1288" width="17.5703125" style="13" bestFit="1" customWidth="1"/>
    <col min="1289" max="1536" width="9.140625" style="13"/>
    <col min="1537" max="1537" width="41.7109375" style="13" customWidth="1"/>
    <col min="1538" max="1543" width="9.140625" style="13"/>
    <col min="1544" max="1544" width="17.5703125" style="13" bestFit="1" customWidth="1"/>
    <col min="1545" max="1792" width="9.140625" style="13"/>
    <col min="1793" max="1793" width="41.7109375" style="13" customWidth="1"/>
    <col min="1794" max="1799" width="9.140625" style="13"/>
    <col min="1800" max="1800" width="17.5703125" style="13" bestFit="1" customWidth="1"/>
    <col min="1801" max="2048" width="9.140625" style="13"/>
    <col min="2049" max="2049" width="41.7109375" style="13" customWidth="1"/>
    <col min="2050" max="2055" width="9.140625" style="13"/>
    <col min="2056" max="2056" width="17.5703125" style="13" bestFit="1" customWidth="1"/>
    <col min="2057" max="2304" width="9.140625" style="13"/>
    <col min="2305" max="2305" width="41.7109375" style="13" customWidth="1"/>
    <col min="2306" max="2311" width="9.140625" style="13"/>
    <col min="2312" max="2312" width="17.5703125" style="13" bestFit="1" customWidth="1"/>
    <col min="2313" max="2560" width="9.140625" style="13"/>
    <col min="2561" max="2561" width="41.7109375" style="13" customWidth="1"/>
    <col min="2562" max="2567" width="9.140625" style="13"/>
    <col min="2568" max="2568" width="17.5703125" style="13" bestFit="1" customWidth="1"/>
    <col min="2569" max="2816" width="9.140625" style="13"/>
    <col min="2817" max="2817" width="41.7109375" style="13" customWidth="1"/>
    <col min="2818" max="2823" width="9.140625" style="13"/>
    <col min="2824" max="2824" width="17.5703125" style="13" bestFit="1" customWidth="1"/>
    <col min="2825" max="3072" width="9.140625" style="13"/>
    <col min="3073" max="3073" width="41.7109375" style="13" customWidth="1"/>
    <col min="3074" max="3079" width="9.140625" style="13"/>
    <col min="3080" max="3080" width="17.5703125" style="13" bestFit="1" customWidth="1"/>
    <col min="3081" max="3328" width="9.140625" style="13"/>
    <col min="3329" max="3329" width="41.7109375" style="13" customWidth="1"/>
    <col min="3330" max="3335" width="9.140625" style="13"/>
    <col min="3336" max="3336" width="17.5703125" style="13" bestFit="1" customWidth="1"/>
    <col min="3337" max="3584" width="9.140625" style="13"/>
    <col min="3585" max="3585" width="41.7109375" style="13" customWidth="1"/>
    <col min="3586" max="3591" width="9.140625" style="13"/>
    <col min="3592" max="3592" width="17.5703125" style="13" bestFit="1" customWidth="1"/>
    <col min="3593" max="3840" width="9.140625" style="13"/>
    <col min="3841" max="3841" width="41.7109375" style="13" customWidth="1"/>
    <col min="3842" max="3847" width="9.140625" style="13"/>
    <col min="3848" max="3848" width="17.5703125" style="13" bestFit="1" customWidth="1"/>
    <col min="3849" max="4096" width="9.140625" style="13"/>
    <col min="4097" max="4097" width="41.7109375" style="13" customWidth="1"/>
    <col min="4098" max="4103" width="9.140625" style="13"/>
    <col min="4104" max="4104" width="17.5703125" style="13" bestFit="1" customWidth="1"/>
    <col min="4105" max="4352" width="9.140625" style="13"/>
    <col min="4353" max="4353" width="41.7109375" style="13" customWidth="1"/>
    <col min="4354" max="4359" width="9.140625" style="13"/>
    <col min="4360" max="4360" width="17.5703125" style="13" bestFit="1" customWidth="1"/>
    <col min="4361" max="4608" width="9.140625" style="13"/>
    <col min="4609" max="4609" width="41.7109375" style="13" customWidth="1"/>
    <col min="4610" max="4615" width="9.140625" style="13"/>
    <col min="4616" max="4616" width="17.5703125" style="13" bestFit="1" customWidth="1"/>
    <col min="4617" max="4864" width="9.140625" style="13"/>
    <col min="4865" max="4865" width="41.7109375" style="13" customWidth="1"/>
    <col min="4866" max="4871" width="9.140625" style="13"/>
    <col min="4872" max="4872" width="17.5703125" style="13" bestFit="1" customWidth="1"/>
    <col min="4873" max="5120" width="9.140625" style="13"/>
    <col min="5121" max="5121" width="41.7109375" style="13" customWidth="1"/>
    <col min="5122" max="5127" width="9.140625" style="13"/>
    <col min="5128" max="5128" width="17.5703125" style="13" bestFit="1" customWidth="1"/>
    <col min="5129" max="5376" width="9.140625" style="13"/>
    <col min="5377" max="5377" width="41.7109375" style="13" customWidth="1"/>
    <col min="5378" max="5383" width="9.140625" style="13"/>
    <col min="5384" max="5384" width="17.5703125" style="13" bestFit="1" customWidth="1"/>
    <col min="5385" max="5632" width="9.140625" style="13"/>
    <col min="5633" max="5633" width="41.7109375" style="13" customWidth="1"/>
    <col min="5634" max="5639" width="9.140625" style="13"/>
    <col min="5640" max="5640" width="17.5703125" style="13" bestFit="1" customWidth="1"/>
    <col min="5641" max="5888" width="9.140625" style="13"/>
    <col min="5889" max="5889" width="41.7109375" style="13" customWidth="1"/>
    <col min="5890" max="5895" width="9.140625" style="13"/>
    <col min="5896" max="5896" width="17.5703125" style="13" bestFit="1" customWidth="1"/>
    <col min="5897" max="6144" width="9.140625" style="13"/>
    <col min="6145" max="6145" width="41.7109375" style="13" customWidth="1"/>
    <col min="6146" max="6151" width="9.140625" style="13"/>
    <col min="6152" max="6152" width="17.5703125" style="13" bestFit="1" customWidth="1"/>
    <col min="6153" max="6400" width="9.140625" style="13"/>
    <col min="6401" max="6401" width="41.7109375" style="13" customWidth="1"/>
    <col min="6402" max="6407" width="9.140625" style="13"/>
    <col min="6408" max="6408" width="17.5703125" style="13" bestFit="1" customWidth="1"/>
    <col min="6409" max="6656" width="9.140625" style="13"/>
    <col min="6657" max="6657" width="41.7109375" style="13" customWidth="1"/>
    <col min="6658" max="6663" width="9.140625" style="13"/>
    <col min="6664" max="6664" width="17.5703125" style="13" bestFit="1" customWidth="1"/>
    <col min="6665" max="6912" width="9.140625" style="13"/>
    <col min="6913" max="6913" width="41.7109375" style="13" customWidth="1"/>
    <col min="6914" max="6919" width="9.140625" style="13"/>
    <col min="6920" max="6920" width="17.5703125" style="13" bestFit="1" customWidth="1"/>
    <col min="6921" max="7168" width="9.140625" style="13"/>
    <col min="7169" max="7169" width="41.7109375" style="13" customWidth="1"/>
    <col min="7170" max="7175" width="9.140625" style="13"/>
    <col min="7176" max="7176" width="17.5703125" style="13" bestFit="1" customWidth="1"/>
    <col min="7177" max="7424" width="9.140625" style="13"/>
    <col min="7425" max="7425" width="41.7109375" style="13" customWidth="1"/>
    <col min="7426" max="7431" width="9.140625" style="13"/>
    <col min="7432" max="7432" width="17.5703125" style="13" bestFit="1" customWidth="1"/>
    <col min="7433" max="7680" width="9.140625" style="13"/>
    <col min="7681" max="7681" width="41.7109375" style="13" customWidth="1"/>
    <col min="7682" max="7687" width="9.140625" style="13"/>
    <col min="7688" max="7688" width="17.5703125" style="13" bestFit="1" customWidth="1"/>
    <col min="7689" max="7936" width="9.140625" style="13"/>
    <col min="7937" max="7937" width="41.7109375" style="13" customWidth="1"/>
    <col min="7938" max="7943" width="9.140625" style="13"/>
    <col min="7944" max="7944" width="17.5703125" style="13" bestFit="1" customWidth="1"/>
    <col min="7945" max="8192" width="9.140625" style="13"/>
    <col min="8193" max="8193" width="41.7109375" style="13" customWidth="1"/>
    <col min="8194" max="8199" width="9.140625" style="13"/>
    <col min="8200" max="8200" width="17.5703125" style="13" bestFit="1" customWidth="1"/>
    <col min="8201" max="8448" width="9.140625" style="13"/>
    <col min="8449" max="8449" width="41.7109375" style="13" customWidth="1"/>
    <col min="8450" max="8455" width="9.140625" style="13"/>
    <col min="8456" max="8456" width="17.5703125" style="13" bestFit="1" customWidth="1"/>
    <col min="8457" max="8704" width="9.140625" style="13"/>
    <col min="8705" max="8705" width="41.7109375" style="13" customWidth="1"/>
    <col min="8706" max="8711" width="9.140625" style="13"/>
    <col min="8712" max="8712" width="17.5703125" style="13" bestFit="1" customWidth="1"/>
    <col min="8713" max="8960" width="9.140625" style="13"/>
    <col min="8961" max="8961" width="41.7109375" style="13" customWidth="1"/>
    <col min="8962" max="8967" width="9.140625" style="13"/>
    <col min="8968" max="8968" width="17.5703125" style="13" bestFit="1" customWidth="1"/>
    <col min="8969" max="9216" width="9.140625" style="13"/>
    <col min="9217" max="9217" width="41.7109375" style="13" customWidth="1"/>
    <col min="9218" max="9223" width="9.140625" style="13"/>
    <col min="9224" max="9224" width="17.5703125" style="13" bestFit="1" customWidth="1"/>
    <col min="9225" max="9472" width="9.140625" style="13"/>
    <col min="9473" max="9473" width="41.7109375" style="13" customWidth="1"/>
    <col min="9474" max="9479" width="9.140625" style="13"/>
    <col min="9480" max="9480" width="17.5703125" style="13" bestFit="1" customWidth="1"/>
    <col min="9481" max="9728" width="9.140625" style="13"/>
    <col min="9729" max="9729" width="41.7109375" style="13" customWidth="1"/>
    <col min="9730" max="9735" width="9.140625" style="13"/>
    <col min="9736" max="9736" width="17.5703125" style="13" bestFit="1" customWidth="1"/>
    <col min="9737" max="9984" width="9.140625" style="13"/>
    <col min="9985" max="9985" width="41.7109375" style="13" customWidth="1"/>
    <col min="9986" max="9991" width="9.140625" style="13"/>
    <col min="9992" max="9992" width="17.5703125" style="13" bestFit="1" customWidth="1"/>
    <col min="9993" max="10240" width="9.140625" style="13"/>
    <col min="10241" max="10241" width="41.7109375" style="13" customWidth="1"/>
    <col min="10242" max="10247" width="9.140625" style="13"/>
    <col min="10248" max="10248" width="17.5703125" style="13" bestFit="1" customWidth="1"/>
    <col min="10249" max="10496" width="9.140625" style="13"/>
    <col min="10497" max="10497" width="41.7109375" style="13" customWidth="1"/>
    <col min="10498" max="10503" width="9.140625" style="13"/>
    <col min="10504" max="10504" width="17.5703125" style="13" bestFit="1" customWidth="1"/>
    <col min="10505" max="10752" width="9.140625" style="13"/>
    <col min="10753" max="10753" width="41.7109375" style="13" customWidth="1"/>
    <col min="10754" max="10759" width="9.140625" style="13"/>
    <col min="10760" max="10760" width="17.5703125" style="13" bestFit="1" customWidth="1"/>
    <col min="10761" max="11008" width="9.140625" style="13"/>
    <col min="11009" max="11009" width="41.7109375" style="13" customWidth="1"/>
    <col min="11010" max="11015" width="9.140625" style="13"/>
    <col min="11016" max="11016" width="17.5703125" style="13" bestFit="1" customWidth="1"/>
    <col min="11017" max="11264" width="9.140625" style="13"/>
    <col min="11265" max="11265" width="41.7109375" style="13" customWidth="1"/>
    <col min="11266" max="11271" width="9.140625" style="13"/>
    <col min="11272" max="11272" width="17.5703125" style="13" bestFit="1" customWidth="1"/>
    <col min="11273" max="11520" width="9.140625" style="13"/>
    <col min="11521" max="11521" width="41.7109375" style="13" customWidth="1"/>
    <col min="11522" max="11527" width="9.140625" style="13"/>
    <col min="11528" max="11528" width="17.5703125" style="13" bestFit="1" customWidth="1"/>
    <col min="11529" max="11776" width="9.140625" style="13"/>
    <col min="11777" max="11777" width="41.7109375" style="13" customWidth="1"/>
    <col min="11778" max="11783" width="9.140625" style="13"/>
    <col min="11784" max="11784" width="17.5703125" style="13" bestFit="1" customWidth="1"/>
    <col min="11785" max="12032" width="9.140625" style="13"/>
    <col min="12033" max="12033" width="41.7109375" style="13" customWidth="1"/>
    <col min="12034" max="12039" width="9.140625" style="13"/>
    <col min="12040" max="12040" width="17.5703125" style="13" bestFit="1" customWidth="1"/>
    <col min="12041" max="12288" width="9.140625" style="13"/>
    <col min="12289" max="12289" width="41.7109375" style="13" customWidth="1"/>
    <col min="12290" max="12295" width="9.140625" style="13"/>
    <col min="12296" max="12296" width="17.5703125" style="13" bestFit="1" customWidth="1"/>
    <col min="12297" max="12544" width="9.140625" style="13"/>
    <col min="12545" max="12545" width="41.7109375" style="13" customWidth="1"/>
    <col min="12546" max="12551" width="9.140625" style="13"/>
    <col min="12552" max="12552" width="17.5703125" style="13" bestFit="1" customWidth="1"/>
    <col min="12553" max="12800" width="9.140625" style="13"/>
    <col min="12801" max="12801" width="41.7109375" style="13" customWidth="1"/>
    <col min="12802" max="12807" width="9.140625" style="13"/>
    <col min="12808" max="12808" width="17.5703125" style="13" bestFit="1" customWidth="1"/>
    <col min="12809" max="13056" width="9.140625" style="13"/>
    <col min="13057" max="13057" width="41.7109375" style="13" customWidth="1"/>
    <col min="13058" max="13063" width="9.140625" style="13"/>
    <col min="13064" max="13064" width="17.5703125" style="13" bestFit="1" customWidth="1"/>
    <col min="13065" max="13312" width="9.140625" style="13"/>
    <col min="13313" max="13313" width="41.7109375" style="13" customWidth="1"/>
    <col min="13314" max="13319" width="9.140625" style="13"/>
    <col min="13320" max="13320" width="17.5703125" style="13" bestFit="1" customWidth="1"/>
    <col min="13321" max="13568" width="9.140625" style="13"/>
    <col min="13569" max="13569" width="41.7109375" style="13" customWidth="1"/>
    <col min="13570" max="13575" width="9.140625" style="13"/>
    <col min="13576" max="13576" width="17.5703125" style="13" bestFit="1" customWidth="1"/>
    <col min="13577" max="13824" width="9.140625" style="13"/>
    <col min="13825" max="13825" width="41.7109375" style="13" customWidth="1"/>
    <col min="13826" max="13831" width="9.140625" style="13"/>
    <col min="13832" max="13832" width="17.5703125" style="13" bestFit="1" customWidth="1"/>
    <col min="13833" max="14080" width="9.140625" style="13"/>
    <col min="14081" max="14081" width="41.7109375" style="13" customWidth="1"/>
    <col min="14082" max="14087" width="9.140625" style="13"/>
    <col min="14088" max="14088" width="17.5703125" style="13" bestFit="1" customWidth="1"/>
    <col min="14089" max="14336" width="9.140625" style="13"/>
    <col min="14337" max="14337" width="41.7109375" style="13" customWidth="1"/>
    <col min="14338" max="14343" width="9.140625" style="13"/>
    <col min="14344" max="14344" width="17.5703125" style="13" bestFit="1" customWidth="1"/>
    <col min="14345" max="14592" width="9.140625" style="13"/>
    <col min="14593" max="14593" width="41.7109375" style="13" customWidth="1"/>
    <col min="14594" max="14599" width="9.140625" style="13"/>
    <col min="14600" max="14600" width="17.5703125" style="13" bestFit="1" customWidth="1"/>
    <col min="14601" max="14848" width="9.140625" style="13"/>
    <col min="14849" max="14849" width="41.7109375" style="13" customWidth="1"/>
    <col min="14850" max="14855" width="9.140625" style="13"/>
    <col min="14856" max="14856" width="17.5703125" style="13" bestFit="1" customWidth="1"/>
    <col min="14857" max="15104" width="9.140625" style="13"/>
    <col min="15105" max="15105" width="41.7109375" style="13" customWidth="1"/>
    <col min="15106" max="15111" width="9.140625" style="13"/>
    <col min="15112" max="15112" width="17.5703125" style="13" bestFit="1" customWidth="1"/>
    <col min="15113" max="15360" width="9.140625" style="13"/>
    <col min="15361" max="15361" width="41.7109375" style="13" customWidth="1"/>
    <col min="15362" max="15367" width="9.140625" style="13"/>
    <col min="15368" max="15368" width="17.5703125" style="13" bestFit="1" customWidth="1"/>
    <col min="15369" max="15616" width="9.140625" style="13"/>
    <col min="15617" max="15617" width="41.7109375" style="13" customWidth="1"/>
    <col min="15618" max="15623" width="9.140625" style="13"/>
    <col min="15624" max="15624" width="17.5703125" style="13" bestFit="1" customWidth="1"/>
    <col min="15625" max="15872" width="9.140625" style="13"/>
    <col min="15873" max="15873" width="41.7109375" style="13" customWidth="1"/>
    <col min="15874" max="15879" width="9.140625" style="13"/>
    <col min="15880" max="15880" width="17.5703125" style="13" bestFit="1" customWidth="1"/>
    <col min="15881" max="16128" width="9.140625" style="13"/>
    <col min="16129" max="16129" width="41.7109375" style="13" customWidth="1"/>
    <col min="16130" max="16135" width="9.140625" style="13"/>
    <col min="16136" max="16136" width="17.5703125" style="13" bestFit="1" customWidth="1"/>
    <col min="16137" max="16384" width="9.140625" style="13"/>
  </cols>
  <sheetData>
    <row r="1" spans="1:8" ht="15.75" x14ac:dyDescent="0.25">
      <c r="A1" s="154" t="s">
        <v>0</v>
      </c>
      <c r="B1" s="155"/>
      <c r="C1" s="155"/>
      <c r="D1" s="155"/>
      <c r="E1" s="155"/>
      <c r="F1" s="155"/>
      <c r="G1" s="155"/>
      <c r="H1" s="155"/>
    </row>
    <row r="2" spans="1:8" ht="45.75" customHeight="1" x14ac:dyDescent="0.2">
      <c r="A2" s="156" t="str">
        <f>'RFP Responses'!A1</f>
        <v>RFP730-18001 Facility Condition Assessment Services</v>
      </c>
      <c r="B2" s="157"/>
      <c r="C2" s="157"/>
      <c r="D2" s="157"/>
      <c r="E2" s="157"/>
      <c r="F2" s="157"/>
      <c r="G2" s="157"/>
      <c r="H2" s="157"/>
    </row>
    <row r="3" spans="1:8" ht="15.75" thickBot="1" x14ac:dyDescent="0.25">
      <c r="H3" s="14"/>
    </row>
    <row r="4" spans="1:8" s="18" customFormat="1" ht="130.5" customHeight="1" thickTop="1" thickBot="1" x14ac:dyDescent="0.25">
      <c r="A4" s="15" t="s">
        <v>5</v>
      </c>
      <c r="B4" s="16" t="s">
        <v>34</v>
      </c>
      <c r="C4" s="16" t="s">
        <v>35</v>
      </c>
      <c r="D4" s="16" t="s">
        <v>36</v>
      </c>
      <c r="E4" s="16" t="s">
        <v>37</v>
      </c>
      <c r="F4" s="16" t="s">
        <v>38</v>
      </c>
      <c r="G4" s="17" t="s">
        <v>15</v>
      </c>
      <c r="H4" s="17" t="s">
        <v>6</v>
      </c>
    </row>
    <row r="5" spans="1:8" s="18" customFormat="1" ht="16.5" thickTop="1" x14ac:dyDescent="0.2">
      <c r="A5" s="19" t="str">
        <f>'RFP Responses'!A4</f>
        <v>Accruent, LLC</v>
      </c>
      <c r="B5" s="30">
        <v>24</v>
      </c>
      <c r="C5" s="30">
        <v>16</v>
      </c>
      <c r="D5" s="30">
        <v>8</v>
      </c>
      <c r="E5" s="37">
        <v>5</v>
      </c>
      <c r="F5" s="49">
        <v>28.33392889047704</v>
      </c>
      <c r="G5" s="39">
        <f>B5+C5+D5+E5</f>
        <v>53</v>
      </c>
      <c r="H5" s="21">
        <f t="shared" ref="H5:H21" si="0">SUM(B5:F5)</f>
        <v>81.33392889047704</v>
      </c>
    </row>
    <row r="6" spans="1:8" x14ac:dyDescent="0.2">
      <c r="A6" s="19" t="str">
        <f>'RFP Responses'!A5</f>
        <v>AEI Consultants</v>
      </c>
      <c r="B6" s="30">
        <v>6</v>
      </c>
      <c r="C6" s="30">
        <v>4</v>
      </c>
      <c r="D6" s="30">
        <v>4</v>
      </c>
      <c r="E6" s="36">
        <v>2</v>
      </c>
      <c r="F6" s="49">
        <v>26.201536537430766</v>
      </c>
      <c r="G6" s="39">
        <f t="shared" ref="G6:G21" si="1">B6+C6+D6+E6</f>
        <v>16</v>
      </c>
      <c r="H6" s="21">
        <f t="shared" si="0"/>
        <v>42.201536537430769</v>
      </c>
    </row>
    <row r="7" spans="1:8" x14ac:dyDescent="0.2">
      <c r="A7" s="19" t="str">
        <f>'RFP Responses'!A6</f>
        <v>ATC Group Services, LLC</v>
      </c>
      <c r="B7" s="30">
        <v>21</v>
      </c>
      <c r="C7" s="30">
        <v>14</v>
      </c>
      <c r="D7" s="30">
        <v>8</v>
      </c>
      <c r="E7" s="36">
        <v>3</v>
      </c>
      <c r="F7" s="49">
        <v>29.341611577630871</v>
      </c>
      <c r="G7" s="39">
        <f t="shared" si="1"/>
        <v>46</v>
      </c>
      <c r="H7" s="21">
        <f t="shared" si="0"/>
        <v>75.341611577630871</v>
      </c>
    </row>
    <row r="8" spans="1:8" x14ac:dyDescent="0.2">
      <c r="A8" s="19" t="str">
        <f>'RFP Responses'!A7</f>
        <v>Bureau Veritas North America Inc.</v>
      </c>
      <c r="B8" s="30">
        <v>15</v>
      </c>
      <c r="C8" s="30">
        <v>10</v>
      </c>
      <c r="D8" s="30">
        <v>4</v>
      </c>
      <c r="E8" s="36">
        <v>6</v>
      </c>
      <c r="F8" s="49">
        <v>18.853403609076288</v>
      </c>
      <c r="G8" s="39">
        <f t="shared" si="1"/>
        <v>35</v>
      </c>
      <c r="H8" s="21">
        <f t="shared" si="0"/>
        <v>53.853403609076288</v>
      </c>
    </row>
    <row r="9" spans="1:8" x14ac:dyDescent="0.2">
      <c r="A9" s="19" t="str">
        <f>'RFP Responses'!A8</f>
        <v>Cardno GS, Inc.</v>
      </c>
      <c r="B9" s="30">
        <v>21</v>
      </c>
      <c r="C9" s="30">
        <v>14</v>
      </c>
      <c r="D9" s="30">
        <v>8</v>
      </c>
      <c r="E9" s="36">
        <v>6</v>
      </c>
      <c r="F9" s="49">
        <v>28.236108629623008</v>
      </c>
      <c r="G9" s="39">
        <f t="shared" si="1"/>
        <v>49</v>
      </c>
      <c r="H9" s="21">
        <f t="shared" si="0"/>
        <v>77.236108629623004</v>
      </c>
    </row>
    <row r="10" spans="1:8" x14ac:dyDescent="0.2">
      <c r="A10" s="19" t="str">
        <f>'RFP Responses'!A9</f>
        <v>CDI LR Kimball</v>
      </c>
      <c r="B10" s="30">
        <v>12</v>
      </c>
      <c r="C10" s="30">
        <v>6</v>
      </c>
      <c r="D10" s="30">
        <v>7</v>
      </c>
      <c r="E10" s="36">
        <v>5</v>
      </c>
      <c r="F10" s="49">
        <v>15.030373414329103</v>
      </c>
      <c r="G10" s="39">
        <f t="shared" si="1"/>
        <v>30</v>
      </c>
      <c r="H10" s="21">
        <f t="shared" si="0"/>
        <v>45.030373414329105</v>
      </c>
    </row>
    <row r="11" spans="1:8" x14ac:dyDescent="0.2">
      <c r="A11" s="19" t="str">
        <f>'RFP Responses'!A10</f>
        <v>EMG</v>
      </c>
      <c r="B11" s="30">
        <v>21</v>
      </c>
      <c r="C11" s="30">
        <v>6</v>
      </c>
      <c r="D11" s="30">
        <v>6</v>
      </c>
      <c r="E11" s="36">
        <v>5</v>
      </c>
      <c r="F11" s="49">
        <v>27.500893335715556</v>
      </c>
      <c r="G11" s="39">
        <f t="shared" si="1"/>
        <v>38</v>
      </c>
      <c r="H11" s="21">
        <f t="shared" si="0"/>
        <v>65.50089333571556</v>
      </c>
    </row>
    <row r="12" spans="1:8" x14ac:dyDescent="0.2">
      <c r="A12" s="19" t="str">
        <f>'RFP Responses'!A11</f>
        <v>Facility Engineering Associates PC</v>
      </c>
      <c r="B12" s="30">
        <v>21</v>
      </c>
      <c r="C12" s="30">
        <v>6</v>
      </c>
      <c r="D12" s="30">
        <v>8</v>
      </c>
      <c r="E12" s="36">
        <v>6</v>
      </c>
      <c r="F12" s="49">
        <v>27.528586742897975</v>
      </c>
      <c r="G12" s="39">
        <f t="shared" si="1"/>
        <v>41</v>
      </c>
      <c r="H12" s="21">
        <f t="shared" si="0"/>
        <v>68.528586742897971</v>
      </c>
    </row>
    <row r="13" spans="1:8" x14ac:dyDescent="0.2">
      <c r="A13" s="19" t="str">
        <f>'RFP Responses'!A12</f>
        <v>ISES Corporation</v>
      </c>
      <c r="B13" s="30">
        <v>24</v>
      </c>
      <c r="C13" s="30">
        <v>16</v>
      </c>
      <c r="D13" s="30">
        <v>8.4</v>
      </c>
      <c r="E13" s="36">
        <v>6</v>
      </c>
      <c r="F13" s="49">
        <v>27.990887975701266</v>
      </c>
      <c r="G13" s="39">
        <f t="shared" si="1"/>
        <v>54.4</v>
      </c>
      <c r="H13" s="21">
        <f t="shared" si="0"/>
        <v>82.390887975701261</v>
      </c>
    </row>
    <row r="14" spans="1:8" x14ac:dyDescent="0.2">
      <c r="A14" s="19" t="str">
        <f>'RFP Responses'!A13</f>
        <v>McKinstry Essention, LLC</v>
      </c>
      <c r="B14" s="30">
        <v>21</v>
      </c>
      <c r="C14" s="30">
        <v>12</v>
      </c>
      <c r="D14" s="30">
        <v>8</v>
      </c>
      <c r="E14" s="36">
        <v>6</v>
      </c>
      <c r="F14" s="49">
        <v>25.603448275862068</v>
      </c>
      <c r="G14" s="39">
        <f t="shared" si="1"/>
        <v>47</v>
      </c>
      <c r="H14" s="21">
        <f t="shared" si="0"/>
        <v>72.603448275862064</v>
      </c>
    </row>
    <row r="15" spans="1:8" x14ac:dyDescent="0.2">
      <c r="A15" s="19" t="str">
        <f>'RFP Responses'!A14</f>
        <v>NV5</v>
      </c>
      <c r="B15" s="30">
        <v>15</v>
      </c>
      <c r="C15" s="30">
        <v>12</v>
      </c>
      <c r="D15" s="30">
        <v>6</v>
      </c>
      <c r="E15" s="36">
        <v>6</v>
      </c>
      <c r="F15" s="49">
        <v>22.506253350008933</v>
      </c>
      <c r="G15" s="39">
        <f t="shared" si="1"/>
        <v>39</v>
      </c>
      <c r="H15" s="21">
        <f t="shared" si="0"/>
        <v>61.506253350008933</v>
      </c>
    </row>
    <row r="16" spans="1:8" x14ac:dyDescent="0.2">
      <c r="A16" s="19" t="str">
        <f>'RFP Responses'!A15</f>
        <v>PDG Archite4cts</v>
      </c>
      <c r="B16" s="30">
        <v>12</v>
      </c>
      <c r="C16" s="30">
        <v>6</v>
      </c>
      <c r="D16" s="30">
        <v>5</v>
      </c>
      <c r="E16" s="36">
        <v>6</v>
      </c>
      <c r="F16" s="49">
        <v>27.378506342683576</v>
      </c>
      <c r="G16" s="39">
        <f t="shared" si="1"/>
        <v>29</v>
      </c>
      <c r="H16" s="21">
        <f t="shared" si="0"/>
        <v>56.378506342683579</v>
      </c>
    </row>
    <row r="17" spans="1:8" x14ac:dyDescent="0.2">
      <c r="A17" s="19" t="str">
        <f>'RFP Responses'!A16</f>
        <v>PSI</v>
      </c>
      <c r="B17" s="30">
        <v>6</v>
      </c>
      <c r="C17" s="30">
        <v>4</v>
      </c>
      <c r="D17" s="30">
        <v>4</v>
      </c>
      <c r="E17" s="36">
        <v>6</v>
      </c>
      <c r="F17" s="49">
        <v>29.999999999999996</v>
      </c>
      <c r="G17" s="39">
        <f t="shared" si="1"/>
        <v>20</v>
      </c>
      <c r="H17" s="21">
        <f t="shared" si="0"/>
        <v>50</v>
      </c>
    </row>
    <row r="18" spans="1:8" x14ac:dyDescent="0.2">
      <c r="A18" s="19" t="str">
        <f>'RFP Responses'!A17</f>
        <v>Rice &amp; Gardner</v>
      </c>
      <c r="B18" s="30">
        <v>20.399999999999999</v>
      </c>
      <c r="C18" s="30">
        <v>8</v>
      </c>
      <c r="D18" s="30">
        <v>8</v>
      </c>
      <c r="E18" s="36">
        <v>6</v>
      </c>
      <c r="F18" s="49">
        <v>13.423709129891011</v>
      </c>
      <c r="G18" s="39">
        <f t="shared" si="1"/>
        <v>42.4</v>
      </c>
      <c r="H18" s="21">
        <f t="shared" si="0"/>
        <v>55.823709129891007</v>
      </c>
    </row>
    <row r="19" spans="1:8" x14ac:dyDescent="0.2">
      <c r="A19" s="19" t="str">
        <f>'RFP Responses'!A18</f>
        <v>Simpson Gumpertz &amp; Herger Inc.</v>
      </c>
      <c r="B19" s="30">
        <v>21</v>
      </c>
      <c r="C19" s="30">
        <v>6</v>
      </c>
      <c r="D19" s="30">
        <v>6</v>
      </c>
      <c r="E19" s="36">
        <v>5</v>
      </c>
      <c r="F19" s="49">
        <v>28.001608004288009</v>
      </c>
      <c r="G19" s="39">
        <f t="shared" si="1"/>
        <v>38</v>
      </c>
      <c r="H19" s="21">
        <f t="shared" si="0"/>
        <v>66.001608004288016</v>
      </c>
    </row>
    <row r="20" spans="1:8" x14ac:dyDescent="0.2">
      <c r="A20" s="19" t="str">
        <f>'RFP Responses'!A19</f>
        <v>Stanley Consultants, Inc.</v>
      </c>
      <c r="B20" s="30">
        <v>9</v>
      </c>
      <c r="C20" s="30">
        <v>14</v>
      </c>
      <c r="D20" s="30">
        <v>6</v>
      </c>
      <c r="E20" s="36">
        <v>5</v>
      </c>
      <c r="F20" s="49">
        <v>6.0478827943541171</v>
      </c>
      <c r="G20" s="39">
        <f t="shared" si="1"/>
        <v>34</v>
      </c>
      <c r="H20" s="21">
        <f t="shared" si="0"/>
        <v>40.047882794354116</v>
      </c>
    </row>
    <row r="21" spans="1:8" x14ac:dyDescent="0.2">
      <c r="A21" s="19" t="str">
        <f>'RFP Responses'!A20</f>
        <v>Zero Six Consulting, LLC</v>
      </c>
      <c r="B21" s="30">
        <v>21</v>
      </c>
      <c r="C21" s="30">
        <v>14</v>
      </c>
      <c r="D21" s="30">
        <v>7</v>
      </c>
      <c r="E21" s="36">
        <v>5</v>
      </c>
      <c r="F21" s="49">
        <v>0</v>
      </c>
      <c r="G21" s="39">
        <f t="shared" si="1"/>
        <v>47</v>
      </c>
      <c r="H21" s="21">
        <f t="shared" si="0"/>
        <v>47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5" sqref="F5:F21"/>
    </sheetView>
  </sheetViews>
  <sheetFormatPr defaultRowHeight="15" x14ac:dyDescent="0.2"/>
  <cols>
    <col min="1" max="1" width="41.7109375" style="13" customWidth="1"/>
    <col min="2" max="5" width="9.140625" style="13"/>
    <col min="6" max="6" width="9.140625" style="46"/>
    <col min="7" max="7" width="17.7109375" style="13" customWidth="1"/>
    <col min="8" max="8" width="17.5703125" style="13" bestFit="1" customWidth="1"/>
    <col min="9" max="256" width="9.140625" style="13"/>
    <col min="257" max="257" width="41.7109375" style="13" customWidth="1"/>
    <col min="258" max="263" width="9.140625" style="13"/>
    <col min="264" max="264" width="17.5703125" style="13" bestFit="1" customWidth="1"/>
    <col min="265" max="512" width="9.140625" style="13"/>
    <col min="513" max="513" width="41.7109375" style="13" customWidth="1"/>
    <col min="514" max="519" width="9.140625" style="13"/>
    <col min="520" max="520" width="17.5703125" style="13" bestFit="1" customWidth="1"/>
    <col min="521" max="768" width="9.140625" style="13"/>
    <col min="769" max="769" width="41.7109375" style="13" customWidth="1"/>
    <col min="770" max="775" width="9.140625" style="13"/>
    <col min="776" max="776" width="17.5703125" style="13" bestFit="1" customWidth="1"/>
    <col min="777" max="1024" width="9.140625" style="13"/>
    <col min="1025" max="1025" width="41.7109375" style="13" customWidth="1"/>
    <col min="1026" max="1031" width="9.140625" style="13"/>
    <col min="1032" max="1032" width="17.5703125" style="13" bestFit="1" customWidth="1"/>
    <col min="1033" max="1280" width="9.140625" style="13"/>
    <col min="1281" max="1281" width="41.7109375" style="13" customWidth="1"/>
    <col min="1282" max="1287" width="9.140625" style="13"/>
    <col min="1288" max="1288" width="17.5703125" style="13" bestFit="1" customWidth="1"/>
    <col min="1289" max="1536" width="9.140625" style="13"/>
    <col min="1537" max="1537" width="41.7109375" style="13" customWidth="1"/>
    <col min="1538" max="1543" width="9.140625" style="13"/>
    <col min="1544" max="1544" width="17.5703125" style="13" bestFit="1" customWidth="1"/>
    <col min="1545" max="1792" width="9.140625" style="13"/>
    <col min="1793" max="1793" width="41.7109375" style="13" customWidth="1"/>
    <col min="1794" max="1799" width="9.140625" style="13"/>
    <col min="1800" max="1800" width="17.5703125" style="13" bestFit="1" customWidth="1"/>
    <col min="1801" max="2048" width="9.140625" style="13"/>
    <col min="2049" max="2049" width="41.7109375" style="13" customWidth="1"/>
    <col min="2050" max="2055" width="9.140625" style="13"/>
    <col min="2056" max="2056" width="17.5703125" style="13" bestFit="1" customWidth="1"/>
    <col min="2057" max="2304" width="9.140625" style="13"/>
    <col min="2305" max="2305" width="41.7109375" style="13" customWidth="1"/>
    <col min="2306" max="2311" width="9.140625" style="13"/>
    <col min="2312" max="2312" width="17.5703125" style="13" bestFit="1" customWidth="1"/>
    <col min="2313" max="2560" width="9.140625" style="13"/>
    <col min="2561" max="2561" width="41.7109375" style="13" customWidth="1"/>
    <col min="2562" max="2567" width="9.140625" style="13"/>
    <col min="2568" max="2568" width="17.5703125" style="13" bestFit="1" customWidth="1"/>
    <col min="2569" max="2816" width="9.140625" style="13"/>
    <col min="2817" max="2817" width="41.7109375" style="13" customWidth="1"/>
    <col min="2818" max="2823" width="9.140625" style="13"/>
    <col min="2824" max="2824" width="17.5703125" style="13" bestFit="1" customWidth="1"/>
    <col min="2825" max="3072" width="9.140625" style="13"/>
    <col min="3073" max="3073" width="41.7109375" style="13" customWidth="1"/>
    <col min="3074" max="3079" width="9.140625" style="13"/>
    <col min="3080" max="3080" width="17.5703125" style="13" bestFit="1" customWidth="1"/>
    <col min="3081" max="3328" width="9.140625" style="13"/>
    <col min="3329" max="3329" width="41.7109375" style="13" customWidth="1"/>
    <col min="3330" max="3335" width="9.140625" style="13"/>
    <col min="3336" max="3336" width="17.5703125" style="13" bestFit="1" customWidth="1"/>
    <col min="3337" max="3584" width="9.140625" style="13"/>
    <col min="3585" max="3585" width="41.7109375" style="13" customWidth="1"/>
    <col min="3586" max="3591" width="9.140625" style="13"/>
    <col min="3592" max="3592" width="17.5703125" style="13" bestFit="1" customWidth="1"/>
    <col min="3593" max="3840" width="9.140625" style="13"/>
    <col min="3841" max="3841" width="41.7109375" style="13" customWidth="1"/>
    <col min="3842" max="3847" width="9.140625" style="13"/>
    <col min="3848" max="3848" width="17.5703125" style="13" bestFit="1" customWidth="1"/>
    <col min="3849" max="4096" width="9.140625" style="13"/>
    <col min="4097" max="4097" width="41.7109375" style="13" customWidth="1"/>
    <col min="4098" max="4103" width="9.140625" style="13"/>
    <col min="4104" max="4104" width="17.5703125" style="13" bestFit="1" customWidth="1"/>
    <col min="4105" max="4352" width="9.140625" style="13"/>
    <col min="4353" max="4353" width="41.7109375" style="13" customWidth="1"/>
    <col min="4354" max="4359" width="9.140625" style="13"/>
    <col min="4360" max="4360" width="17.5703125" style="13" bestFit="1" customWidth="1"/>
    <col min="4361" max="4608" width="9.140625" style="13"/>
    <col min="4609" max="4609" width="41.7109375" style="13" customWidth="1"/>
    <col min="4610" max="4615" width="9.140625" style="13"/>
    <col min="4616" max="4616" width="17.5703125" style="13" bestFit="1" customWidth="1"/>
    <col min="4617" max="4864" width="9.140625" style="13"/>
    <col min="4865" max="4865" width="41.7109375" style="13" customWidth="1"/>
    <col min="4866" max="4871" width="9.140625" style="13"/>
    <col min="4872" max="4872" width="17.5703125" style="13" bestFit="1" customWidth="1"/>
    <col min="4873" max="5120" width="9.140625" style="13"/>
    <col min="5121" max="5121" width="41.7109375" style="13" customWidth="1"/>
    <col min="5122" max="5127" width="9.140625" style="13"/>
    <col min="5128" max="5128" width="17.5703125" style="13" bestFit="1" customWidth="1"/>
    <col min="5129" max="5376" width="9.140625" style="13"/>
    <col min="5377" max="5377" width="41.7109375" style="13" customWidth="1"/>
    <col min="5378" max="5383" width="9.140625" style="13"/>
    <col min="5384" max="5384" width="17.5703125" style="13" bestFit="1" customWidth="1"/>
    <col min="5385" max="5632" width="9.140625" style="13"/>
    <col min="5633" max="5633" width="41.7109375" style="13" customWidth="1"/>
    <col min="5634" max="5639" width="9.140625" style="13"/>
    <col min="5640" max="5640" width="17.5703125" style="13" bestFit="1" customWidth="1"/>
    <col min="5641" max="5888" width="9.140625" style="13"/>
    <col min="5889" max="5889" width="41.7109375" style="13" customWidth="1"/>
    <col min="5890" max="5895" width="9.140625" style="13"/>
    <col min="5896" max="5896" width="17.5703125" style="13" bestFit="1" customWidth="1"/>
    <col min="5897" max="6144" width="9.140625" style="13"/>
    <col min="6145" max="6145" width="41.7109375" style="13" customWidth="1"/>
    <col min="6146" max="6151" width="9.140625" style="13"/>
    <col min="6152" max="6152" width="17.5703125" style="13" bestFit="1" customWidth="1"/>
    <col min="6153" max="6400" width="9.140625" style="13"/>
    <col min="6401" max="6401" width="41.7109375" style="13" customWidth="1"/>
    <col min="6402" max="6407" width="9.140625" style="13"/>
    <col min="6408" max="6408" width="17.5703125" style="13" bestFit="1" customWidth="1"/>
    <col min="6409" max="6656" width="9.140625" style="13"/>
    <col min="6657" max="6657" width="41.7109375" style="13" customWidth="1"/>
    <col min="6658" max="6663" width="9.140625" style="13"/>
    <col min="6664" max="6664" width="17.5703125" style="13" bestFit="1" customWidth="1"/>
    <col min="6665" max="6912" width="9.140625" style="13"/>
    <col min="6913" max="6913" width="41.7109375" style="13" customWidth="1"/>
    <col min="6914" max="6919" width="9.140625" style="13"/>
    <col min="6920" max="6920" width="17.5703125" style="13" bestFit="1" customWidth="1"/>
    <col min="6921" max="7168" width="9.140625" style="13"/>
    <col min="7169" max="7169" width="41.7109375" style="13" customWidth="1"/>
    <col min="7170" max="7175" width="9.140625" style="13"/>
    <col min="7176" max="7176" width="17.5703125" style="13" bestFit="1" customWidth="1"/>
    <col min="7177" max="7424" width="9.140625" style="13"/>
    <col min="7425" max="7425" width="41.7109375" style="13" customWidth="1"/>
    <col min="7426" max="7431" width="9.140625" style="13"/>
    <col min="7432" max="7432" width="17.5703125" style="13" bestFit="1" customWidth="1"/>
    <col min="7433" max="7680" width="9.140625" style="13"/>
    <col min="7681" max="7681" width="41.7109375" style="13" customWidth="1"/>
    <col min="7682" max="7687" width="9.140625" style="13"/>
    <col min="7688" max="7688" width="17.5703125" style="13" bestFit="1" customWidth="1"/>
    <col min="7689" max="7936" width="9.140625" style="13"/>
    <col min="7937" max="7937" width="41.7109375" style="13" customWidth="1"/>
    <col min="7938" max="7943" width="9.140625" style="13"/>
    <col min="7944" max="7944" width="17.5703125" style="13" bestFit="1" customWidth="1"/>
    <col min="7945" max="8192" width="9.140625" style="13"/>
    <col min="8193" max="8193" width="41.7109375" style="13" customWidth="1"/>
    <col min="8194" max="8199" width="9.140625" style="13"/>
    <col min="8200" max="8200" width="17.5703125" style="13" bestFit="1" customWidth="1"/>
    <col min="8201" max="8448" width="9.140625" style="13"/>
    <col min="8449" max="8449" width="41.7109375" style="13" customWidth="1"/>
    <col min="8450" max="8455" width="9.140625" style="13"/>
    <col min="8456" max="8456" width="17.5703125" style="13" bestFit="1" customWidth="1"/>
    <col min="8457" max="8704" width="9.140625" style="13"/>
    <col min="8705" max="8705" width="41.7109375" style="13" customWidth="1"/>
    <col min="8706" max="8711" width="9.140625" style="13"/>
    <col min="8712" max="8712" width="17.5703125" style="13" bestFit="1" customWidth="1"/>
    <col min="8713" max="8960" width="9.140625" style="13"/>
    <col min="8961" max="8961" width="41.7109375" style="13" customWidth="1"/>
    <col min="8962" max="8967" width="9.140625" style="13"/>
    <col min="8968" max="8968" width="17.5703125" style="13" bestFit="1" customWidth="1"/>
    <col min="8969" max="9216" width="9.140625" style="13"/>
    <col min="9217" max="9217" width="41.7109375" style="13" customWidth="1"/>
    <col min="9218" max="9223" width="9.140625" style="13"/>
    <col min="9224" max="9224" width="17.5703125" style="13" bestFit="1" customWidth="1"/>
    <col min="9225" max="9472" width="9.140625" style="13"/>
    <col min="9473" max="9473" width="41.7109375" style="13" customWidth="1"/>
    <col min="9474" max="9479" width="9.140625" style="13"/>
    <col min="9480" max="9480" width="17.5703125" style="13" bestFit="1" customWidth="1"/>
    <col min="9481" max="9728" width="9.140625" style="13"/>
    <col min="9729" max="9729" width="41.7109375" style="13" customWidth="1"/>
    <col min="9730" max="9735" width="9.140625" style="13"/>
    <col min="9736" max="9736" width="17.5703125" style="13" bestFit="1" customWidth="1"/>
    <col min="9737" max="9984" width="9.140625" style="13"/>
    <col min="9985" max="9985" width="41.7109375" style="13" customWidth="1"/>
    <col min="9986" max="9991" width="9.140625" style="13"/>
    <col min="9992" max="9992" width="17.5703125" style="13" bestFit="1" customWidth="1"/>
    <col min="9993" max="10240" width="9.140625" style="13"/>
    <col min="10241" max="10241" width="41.7109375" style="13" customWidth="1"/>
    <col min="10242" max="10247" width="9.140625" style="13"/>
    <col min="10248" max="10248" width="17.5703125" style="13" bestFit="1" customWidth="1"/>
    <col min="10249" max="10496" width="9.140625" style="13"/>
    <col min="10497" max="10497" width="41.7109375" style="13" customWidth="1"/>
    <col min="10498" max="10503" width="9.140625" style="13"/>
    <col min="10504" max="10504" width="17.5703125" style="13" bestFit="1" customWidth="1"/>
    <col min="10505" max="10752" width="9.140625" style="13"/>
    <col min="10753" max="10753" width="41.7109375" style="13" customWidth="1"/>
    <col min="10754" max="10759" width="9.140625" style="13"/>
    <col min="10760" max="10760" width="17.5703125" style="13" bestFit="1" customWidth="1"/>
    <col min="10761" max="11008" width="9.140625" style="13"/>
    <col min="11009" max="11009" width="41.7109375" style="13" customWidth="1"/>
    <col min="11010" max="11015" width="9.140625" style="13"/>
    <col min="11016" max="11016" width="17.5703125" style="13" bestFit="1" customWidth="1"/>
    <col min="11017" max="11264" width="9.140625" style="13"/>
    <col min="11265" max="11265" width="41.7109375" style="13" customWidth="1"/>
    <col min="11266" max="11271" width="9.140625" style="13"/>
    <col min="11272" max="11272" width="17.5703125" style="13" bestFit="1" customWidth="1"/>
    <col min="11273" max="11520" width="9.140625" style="13"/>
    <col min="11521" max="11521" width="41.7109375" style="13" customWidth="1"/>
    <col min="11522" max="11527" width="9.140625" style="13"/>
    <col min="11528" max="11528" width="17.5703125" style="13" bestFit="1" customWidth="1"/>
    <col min="11529" max="11776" width="9.140625" style="13"/>
    <col min="11777" max="11777" width="41.7109375" style="13" customWidth="1"/>
    <col min="11778" max="11783" width="9.140625" style="13"/>
    <col min="11784" max="11784" width="17.5703125" style="13" bestFit="1" customWidth="1"/>
    <col min="11785" max="12032" width="9.140625" style="13"/>
    <col min="12033" max="12033" width="41.7109375" style="13" customWidth="1"/>
    <col min="12034" max="12039" width="9.140625" style="13"/>
    <col min="12040" max="12040" width="17.5703125" style="13" bestFit="1" customWidth="1"/>
    <col min="12041" max="12288" width="9.140625" style="13"/>
    <col min="12289" max="12289" width="41.7109375" style="13" customWidth="1"/>
    <col min="12290" max="12295" width="9.140625" style="13"/>
    <col min="12296" max="12296" width="17.5703125" style="13" bestFit="1" customWidth="1"/>
    <col min="12297" max="12544" width="9.140625" style="13"/>
    <col min="12545" max="12545" width="41.7109375" style="13" customWidth="1"/>
    <col min="12546" max="12551" width="9.140625" style="13"/>
    <col min="12552" max="12552" width="17.5703125" style="13" bestFit="1" customWidth="1"/>
    <col min="12553" max="12800" width="9.140625" style="13"/>
    <col min="12801" max="12801" width="41.7109375" style="13" customWidth="1"/>
    <col min="12802" max="12807" width="9.140625" style="13"/>
    <col min="12808" max="12808" width="17.5703125" style="13" bestFit="1" customWidth="1"/>
    <col min="12809" max="13056" width="9.140625" style="13"/>
    <col min="13057" max="13057" width="41.7109375" style="13" customWidth="1"/>
    <col min="13058" max="13063" width="9.140625" style="13"/>
    <col min="13064" max="13064" width="17.5703125" style="13" bestFit="1" customWidth="1"/>
    <col min="13065" max="13312" width="9.140625" style="13"/>
    <col min="13313" max="13313" width="41.7109375" style="13" customWidth="1"/>
    <col min="13314" max="13319" width="9.140625" style="13"/>
    <col min="13320" max="13320" width="17.5703125" style="13" bestFit="1" customWidth="1"/>
    <col min="13321" max="13568" width="9.140625" style="13"/>
    <col min="13569" max="13569" width="41.7109375" style="13" customWidth="1"/>
    <col min="13570" max="13575" width="9.140625" style="13"/>
    <col min="13576" max="13576" width="17.5703125" style="13" bestFit="1" customWidth="1"/>
    <col min="13577" max="13824" width="9.140625" style="13"/>
    <col min="13825" max="13825" width="41.7109375" style="13" customWidth="1"/>
    <col min="13826" max="13831" width="9.140625" style="13"/>
    <col min="13832" max="13832" width="17.5703125" style="13" bestFit="1" customWidth="1"/>
    <col min="13833" max="14080" width="9.140625" style="13"/>
    <col min="14081" max="14081" width="41.7109375" style="13" customWidth="1"/>
    <col min="14082" max="14087" width="9.140625" style="13"/>
    <col min="14088" max="14088" width="17.5703125" style="13" bestFit="1" customWidth="1"/>
    <col min="14089" max="14336" width="9.140625" style="13"/>
    <col min="14337" max="14337" width="41.7109375" style="13" customWidth="1"/>
    <col min="14338" max="14343" width="9.140625" style="13"/>
    <col min="14344" max="14344" width="17.5703125" style="13" bestFit="1" customWidth="1"/>
    <col min="14345" max="14592" width="9.140625" style="13"/>
    <col min="14593" max="14593" width="41.7109375" style="13" customWidth="1"/>
    <col min="14594" max="14599" width="9.140625" style="13"/>
    <col min="14600" max="14600" width="17.5703125" style="13" bestFit="1" customWidth="1"/>
    <col min="14601" max="14848" width="9.140625" style="13"/>
    <col min="14849" max="14849" width="41.7109375" style="13" customWidth="1"/>
    <col min="14850" max="14855" width="9.140625" style="13"/>
    <col min="14856" max="14856" width="17.5703125" style="13" bestFit="1" customWidth="1"/>
    <col min="14857" max="15104" width="9.140625" style="13"/>
    <col min="15105" max="15105" width="41.7109375" style="13" customWidth="1"/>
    <col min="15106" max="15111" width="9.140625" style="13"/>
    <col min="15112" max="15112" width="17.5703125" style="13" bestFit="1" customWidth="1"/>
    <col min="15113" max="15360" width="9.140625" style="13"/>
    <col min="15361" max="15361" width="41.7109375" style="13" customWidth="1"/>
    <col min="15362" max="15367" width="9.140625" style="13"/>
    <col min="15368" max="15368" width="17.5703125" style="13" bestFit="1" customWidth="1"/>
    <col min="15369" max="15616" width="9.140625" style="13"/>
    <col min="15617" max="15617" width="41.7109375" style="13" customWidth="1"/>
    <col min="15618" max="15623" width="9.140625" style="13"/>
    <col min="15624" max="15624" width="17.5703125" style="13" bestFit="1" customWidth="1"/>
    <col min="15625" max="15872" width="9.140625" style="13"/>
    <col min="15873" max="15873" width="41.7109375" style="13" customWidth="1"/>
    <col min="15874" max="15879" width="9.140625" style="13"/>
    <col min="15880" max="15880" width="17.5703125" style="13" bestFit="1" customWidth="1"/>
    <col min="15881" max="16128" width="9.140625" style="13"/>
    <col min="16129" max="16129" width="41.7109375" style="13" customWidth="1"/>
    <col min="16130" max="16135" width="9.140625" style="13"/>
    <col min="16136" max="16136" width="17.5703125" style="13" bestFit="1" customWidth="1"/>
    <col min="16137" max="16384" width="9.140625" style="13"/>
  </cols>
  <sheetData>
    <row r="1" spans="1:8" ht="15.75" x14ac:dyDescent="0.25">
      <c r="A1" s="154" t="s">
        <v>0</v>
      </c>
      <c r="B1" s="155"/>
      <c r="C1" s="155"/>
      <c r="D1" s="155"/>
      <c r="E1" s="155"/>
      <c r="F1" s="155"/>
      <c r="G1" s="155"/>
      <c r="H1" s="155"/>
    </row>
    <row r="2" spans="1:8" ht="45.75" customHeight="1" x14ac:dyDescent="0.2">
      <c r="A2" s="156" t="str">
        <f>'RFP Responses'!A1</f>
        <v>RFP730-18001 Facility Condition Assessment Services</v>
      </c>
      <c r="B2" s="157"/>
      <c r="C2" s="157"/>
      <c r="D2" s="157"/>
      <c r="E2" s="157"/>
      <c r="F2" s="157"/>
      <c r="G2" s="157"/>
      <c r="H2" s="157"/>
    </row>
    <row r="3" spans="1:8" ht="15.75" thickBot="1" x14ac:dyDescent="0.25">
      <c r="H3" s="14"/>
    </row>
    <row r="4" spans="1:8" s="18" customFormat="1" ht="130.5" customHeight="1" thickTop="1" thickBot="1" x14ac:dyDescent="0.25">
      <c r="A4" s="15" t="s">
        <v>5</v>
      </c>
      <c r="B4" s="16" t="s">
        <v>39</v>
      </c>
      <c r="C4" s="16" t="s">
        <v>35</v>
      </c>
      <c r="D4" s="16" t="s">
        <v>36</v>
      </c>
      <c r="E4" s="16" t="s">
        <v>37</v>
      </c>
      <c r="F4" s="16" t="s">
        <v>38</v>
      </c>
      <c r="G4" s="17" t="s">
        <v>15</v>
      </c>
      <c r="H4" s="17" t="s">
        <v>6</v>
      </c>
    </row>
    <row r="5" spans="1:8" s="18" customFormat="1" ht="16.5" thickTop="1" x14ac:dyDescent="0.2">
      <c r="A5" s="19" t="str">
        <f>'RFP Responses'!A4</f>
        <v>Accruent, LLC</v>
      </c>
      <c r="B5" s="33">
        <v>21</v>
      </c>
      <c r="C5" s="33">
        <v>12</v>
      </c>
      <c r="D5" s="33">
        <v>8</v>
      </c>
      <c r="E5" s="20">
        <v>6</v>
      </c>
      <c r="F5" s="50">
        <v>28.33392889047704</v>
      </c>
      <c r="G5" s="39">
        <f>B5+C5+D5+E5</f>
        <v>47</v>
      </c>
      <c r="H5" s="21">
        <f t="shared" ref="H5:H21" si="0">SUM(B5:F5)</f>
        <v>75.33392889047704</v>
      </c>
    </row>
    <row r="6" spans="1:8" x14ac:dyDescent="0.2">
      <c r="A6" s="19" t="str">
        <f>'RFP Responses'!A5</f>
        <v>AEI Consultants</v>
      </c>
      <c r="B6" s="33">
        <v>0</v>
      </c>
      <c r="C6" s="33">
        <v>0</v>
      </c>
      <c r="D6" s="33">
        <v>0</v>
      </c>
      <c r="E6" s="42">
        <v>0</v>
      </c>
      <c r="F6" s="51">
        <v>26.201536537430766</v>
      </c>
      <c r="G6" s="39">
        <f t="shared" ref="G6:G21" si="1">B6+C6+D6+E6</f>
        <v>0</v>
      </c>
      <c r="H6" s="21">
        <f t="shared" si="0"/>
        <v>26.201536537430766</v>
      </c>
    </row>
    <row r="7" spans="1:8" x14ac:dyDescent="0.2">
      <c r="A7" s="19" t="str">
        <f>'RFP Responses'!A6</f>
        <v>ATC Group Services, LLC</v>
      </c>
      <c r="B7" s="33">
        <v>15</v>
      </c>
      <c r="C7" s="33">
        <v>8</v>
      </c>
      <c r="D7" s="33">
        <v>7</v>
      </c>
      <c r="E7" s="42">
        <v>9</v>
      </c>
      <c r="F7" s="51">
        <v>29.341611577630871</v>
      </c>
      <c r="G7" s="39">
        <f t="shared" si="1"/>
        <v>39</v>
      </c>
      <c r="H7" s="21">
        <f t="shared" si="0"/>
        <v>68.341611577630871</v>
      </c>
    </row>
    <row r="8" spans="1:8" x14ac:dyDescent="0.2">
      <c r="A8" s="19" t="str">
        <f>'RFP Responses'!A7</f>
        <v>Bureau Veritas North America Inc.</v>
      </c>
      <c r="B8" s="33">
        <v>27</v>
      </c>
      <c r="C8" s="33">
        <v>16</v>
      </c>
      <c r="D8" s="33">
        <v>8</v>
      </c>
      <c r="E8" s="42">
        <v>7</v>
      </c>
      <c r="F8" s="51">
        <v>18.853403609076288</v>
      </c>
      <c r="G8" s="39">
        <f t="shared" si="1"/>
        <v>58</v>
      </c>
      <c r="H8" s="21">
        <f t="shared" si="0"/>
        <v>76.853403609076281</v>
      </c>
    </row>
    <row r="9" spans="1:8" x14ac:dyDescent="0.2">
      <c r="A9" s="19" t="str">
        <f>'RFP Responses'!A8</f>
        <v>Cardno GS, Inc.</v>
      </c>
      <c r="B9" s="33">
        <v>24</v>
      </c>
      <c r="C9" s="33">
        <v>16</v>
      </c>
      <c r="D9" s="33">
        <v>8</v>
      </c>
      <c r="E9" s="42">
        <v>8</v>
      </c>
      <c r="F9" s="51">
        <v>28.236108629623008</v>
      </c>
      <c r="G9" s="39">
        <f t="shared" si="1"/>
        <v>56</v>
      </c>
      <c r="H9" s="21">
        <f t="shared" si="0"/>
        <v>84.236108629623004</v>
      </c>
    </row>
    <row r="10" spans="1:8" x14ac:dyDescent="0.2">
      <c r="A10" s="19" t="str">
        <f>'RFP Responses'!A9</f>
        <v>CDI LR Kimball</v>
      </c>
      <c r="B10" s="33">
        <v>9</v>
      </c>
      <c r="C10" s="33">
        <v>6</v>
      </c>
      <c r="D10" s="33">
        <v>6</v>
      </c>
      <c r="E10" s="42">
        <v>8</v>
      </c>
      <c r="F10" s="51">
        <v>15.030373414329103</v>
      </c>
      <c r="G10" s="39">
        <f t="shared" si="1"/>
        <v>29</v>
      </c>
      <c r="H10" s="21">
        <f t="shared" si="0"/>
        <v>44.030373414329105</v>
      </c>
    </row>
    <row r="11" spans="1:8" x14ac:dyDescent="0.2">
      <c r="A11" s="19" t="str">
        <f>'RFP Responses'!A10</f>
        <v>EMG</v>
      </c>
      <c r="B11" s="33">
        <v>27</v>
      </c>
      <c r="C11" s="33">
        <v>14</v>
      </c>
      <c r="D11" s="33">
        <v>6</v>
      </c>
      <c r="E11" s="42">
        <v>7</v>
      </c>
      <c r="F11" s="51">
        <v>27.500893335715556</v>
      </c>
      <c r="G11" s="39">
        <f t="shared" si="1"/>
        <v>54</v>
      </c>
      <c r="H11" s="21">
        <f t="shared" si="0"/>
        <v>81.50089333571556</v>
      </c>
    </row>
    <row r="12" spans="1:8" x14ac:dyDescent="0.2">
      <c r="A12" s="19" t="str">
        <f>'RFP Responses'!A11</f>
        <v>Facility Engineering Associates PC</v>
      </c>
      <c r="B12" s="33">
        <v>27</v>
      </c>
      <c r="C12" s="33">
        <v>16</v>
      </c>
      <c r="D12" s="33">
        <v>8</v>
      </c>
      <c r="E12" s="42">
        <v>7</v>
      </c>
      <c r="F12" s="51">
        <v>27.528586742897975</v>
      </c>
      <c r="G12" s="39">
        <f t="shared" si="1"/>
        <v>58</v>
      </c>
      <c r="H12" s="21">
        <f t="shared" si="0"/>
        <v>85.528586742897971</v>
      </c>
    </row>
    <row r="13" spans="1:8" x14ac:dyDescent="0.2">
      <c r="A13" s="19" t="str">
        <f>'RFP Responses'!A12</f>
        <v>ISES Corporation</v>
      </c>
      <c r="B13" s="33">
        <v>30</v>
      </c>
      <c r="C13" s="33">
        <v>18</v>
      </c>
      <c r="D13" s="33">
        <v>8</v>
      </c>
      <c r="E13" s="42">
        <v>8</v>
      </c>
      <c r="F13" s="51">
        <v>27.990887975701266</v>
      </c>
      <c r="G13" s="39">
        <f t="shared" si="1"/>
        <v>64</v>
      </c>
      <c r="H13" s="21">
        <f t="shared" si="0"/>
        <v>91.99088797570127</v>
      </c>
    </row>
    <row r="14" spans="1:8" x14ac:dyDescent="0.2">
      <c r="A14" s="19" t="str">
        <f>'RFP Responses'!A13</f>
        <v>McKinstry Essention, LLC</v>
      </c>
      <c r="B14" s="33">
        <v>18</v>
      </c>
      <c r="C14" s="33">
        <v>12</v>
      </c>
      <c r="D14" s="33">
        <v>8</v>
      </c>
      <c r="E14" s="42">
        <v>7</v>
      </c>
      <c r="F14" s="51">
        <v>25.603448275862068</v>
      </c>
      <c r="G14" s="39">
        <f t="shared" si="1"/>
        <v>45</v>
      </c>
      <c r="H14" s="21">
        <f t="shared" si="0"/>
        <v>70.603448275862064</v>
      </c>
    </row>
    <row r="15" spans="1:8" x14ac:dyDescent="0.2">
      <c r="A15" s="19" t="str">
        <f>'RFP Responses'!A14</f>
        <v>NV5</v>
      </c>
      <c r="B15" s="33">
        <v>15</v>
      </c>
      <c r="C15" s="33">
        <v>12</v>
      </c>
      <c r="D15" s="33">
        <v>5</v>
      </c>
      <c r="E15" s="42">
        <v>6</v>
      </c>
      <c r="F15" s="51">
        <v>22.506253350008933</v>
      </c>
      <c r="G15" s="39">
        <f t="shared" si="1"/>
        <v>38</v>
      </c>
      <c r="H15" s="21">
        <f t="shared" si="0"/>
        <v>60.506253350008933</v>
      </c>
    </row>
    <row r="16" spans="1:8" x14ac:dyDescent="0.2">
      <c r="A16" s="19" t="str">
        <f>'RFP Responses'!A15</f>
        <v>PDG Archite4cts</v>
      </c>
      <c r="B16" s="33">
        <v>15</v>
      </c>
      <c r="C16" s="33">
        <v>10</v>
      </c>
      <c r="D16" s="33">
        <v>7</v>
      </c>
      <c r="E16" s="42">
        <v>8</v>
      </c>
      <c r="F16" s="51">
        <v>27.378506342683576</v>
      </c>
      <c r="G16" s="39">
        <f t="shared" si="1"/>
        <v>40</v>
      </c>
      <c r="H16" s="21">
        <f t="shared" si="0"/>
        <v>67.378506342683579</v>
      </c>
    </row>
    <row r="17" spans="1:8" x14ac:dyDescent="0.2">
      <c r="A17" s="19" t="str">
        <f>'RFP Responses'!A16</f>
        <v>PSI</v>
      </c>
      <c r="B17" s="33">
        <v>15</v>
      </c>
      <c r="C17" s="33">
        <v>12.8</v>
      </c>
      <c r="D17" s="33">
        <v>7</v>
      </c>
      <c r="E17" s="42">
        <v>8</v>
      </c>
      <c r="F17" s="51">
        <v>29.999999999999996</v>
      </c>
      <c r="G17" s="39">
        <f t="shared" si="1"/>
        <v>42.8</v>
      </c>
      <c r="H17" s="21">
        <f t="shared" si="0"/>
        <v>72.8</v>
      </c>
    </row>
    <row r="18" spans="1:8" x14ac:dyDescent="0.2">
      <c r="A18" s="19" t="str">
        <f>'RFP Responses'!A17</f>
        <v>Rice &amp; Gardner</v>
      </c>
      <c r="B18" s="33">
        <v>18</v>
      </c>
      <c r="C18" s="33">
        <v>12</v>
      </c>
      <c r="D18" s="33">
        <v>9</v>
      </c>
      <c r="E18" s="42">
        <v>8</v>
      </c>
      <c r="F18" s="51">
        <v>13.423709129891011</v>
      </c>
      <c r="G18" s="39">
        <f t="shared" si="1"/>
        <v>47</v>
      </c>
      <c r="H18" s="21">
        <f t="shared" si="0"/>
        <v>60.423709129891009</v>
      </c>
    </row>
    <row r="19" spans="1:8" x14ac:dyDescent="0.2">
      <c r="A19" s="19" t="str">
        <f>'RFP Responses'!A18</f>
        <v>Simpson Gumpertz &amp; Herger Inc.</v>
      </c>
      <c r="B19" s="33">
        <v>21</v>
      </c>
      <c r="C19" s="33">
        <v>10</v>
      </c>
      <c r="D19" s="33">
        <v>6.4</v>
      </c>
      <c r="E19" s="42">
        <v>7</v>
      </c>
      <c r="F19" s="51">
        <v>28.001608004288009</v>
      </c>
      <c r="G19" s="39">
        <f t="shared" si="1"/>
        <v>44.4</v>
      </c>
      <c r="H19" s="21">
        <f t="shared" si="0"/>
        <v>72.401608004288008</v>
      </c>
    </row>
    <row r="20" spans="1:8" x14ac:dyDescent="0.2">
      <c r="A20" s="19" t="str">
        <f>'RFP Responses'!A19</f>
        <v>Stanley Consultants, Inc.</v>
      </c>
      <c r="B20" s="33">
        <v>24</v>
      </c>
      <c r="C20" s="33">
        <v>14</v>
      </c>
      <c r="D20" s="33">
        <v>7</v>
      </c>
      <c r="E20" s="42">
        <v>5</v>
      </c>
      <c r="F20" s="51">
        <v>6.0478827943541171</v>
      </c>
      <c r="G20" s="39">
        <f t="shared" si="1"/>
        <v>50</v>
      </c>
      <c r="H20" s="21">
        <f t="shared" si="0"/>
        <v>56.047882794354116</v>
      </c>
    </row>
    <row r="21" spans="1:8" x14ac:dyDescent="0.2">
      <c r="A21" s="19" t="str">
        <f>'RFP Responses'!A20</f>
        <v>Zero Six Consulting, LLC</v>
      </c>
      <c r="B21" s="33">
        <v>19.2</v>
      </c>
      <c r="C21" s="33">
        <v>12.8</v>
      </c>
      <c r="D21" s="33">
        <v>6</v>
      </c>
      <c r="E21" s="42">
        <v>6</v>
      </c>
      <c r="F21" s="51">
        <v>0</v>
      </c>
      <c r="G21" s="39">
        <f t="shared" si="1"/>
        <v>44</v>
      </c>
      <c r="H21" s="21">
        <f t="shared" si="0"/>
        <v>44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5" sqref="F5:F21"/>
    </sheetView>
  </sheetViews>
  <sheetFormatPr defaultRowHeight="15" x14ac:dyDescent="0.2"/>
  <cols>
    <col min="1" max="1" width="41.7109375" style="13" customWidth="1"/>
    <col min="2" max="5" width="9.140625" style="13"/>
    <col min="6" max="6" width="9.140625" style="46"/>
    <col min="7" max="7" width="14.7109375" style="13" customWidth="1"/>
    <col min="8" max="8" width="17.5703125" style="13" bestFit="1" customWidth="1"/>
    <col min="9" max="256" width="9.140625" style="13"/>
    <col min="257" max="257" width="41.7109375" style="13" customWidth="1"/>
    <col min="258" max="263" width="9.140625" style="13"/>
    <col min="264" max="264" width="17.5703125" style="13" bestFit="1" customWidth="1"/>
    <col min="265" max="512" width="9.140625" style="13"/>
    <col min="513" max="513" width="41.7109375" style="13" customWidth="1"/>
    <col min="514" max="519" width="9.140625" style="13"/>
    <col min="520" max="520" width="17.5703125" style="13" bestFit="1" customWidth="1"/>
    <col min="521" max="768" width="9.140625" style="13"/>
    <col min="769" max="769" width="41.7109375" style="13" customWidth="1"/>
    <col min="770" max="775" width="9.140625" style="13"/>
    <col min="776" max="776" width="17.5703125" style="13" bestFit="1" customWidth="1"/>
    <col min="777" max="1024" width="9.140625" style="13"/>
    <col min="1025" max="1025" width="41.7109375" style="13" customWidth="1"/>
    <col min="1026" max="1031" width="9.140625" style="13"/>
    <col min="1032" max="1032" width="17.5703125" style="13" bestFit="1" customWidth="1"/>
    <col min="1033" max="1280" width="9.140625" style="13"/>
    <col min="1281" max="1281" width="41.7109375" style="13" customWidth="1"/>
    <col min="1282" max="1287" width="9.140625" style="13"/>
    <col min="1288" max="1288" width="17.5703125" style="13" bestFit="1" customWidth="1"/>
    <col min="1289" max="1536" width="9.140625" style="13"/>
    <col min="1537" max="1537" width="41.7109375" style="13" customWidth="1"/>
    <col min="1538" max="1543" width="9.140625" style="13"/>
    <col min="1544" max="1544" width="17.5703125" style="13" bestFit="1" customWidth="1"/>
    <col min="1545" max="1792" width="9.140625" style="13"/>
    <col min="1793" max="1793" width="41.7109375" style="13" customWidth="1"/>
    <col min="1794" max="1799" width="9.140625" style="13"/>
    <col min="1800" max="1800" width="17.5703125" style="13" bestFit="1" customWidth="1"/>
    <col min="1801" max="2048" width="9.140625" style="13"/>
    <col min="2049" max="2049" width="41.7109375" style="13" customWidth="1"/>
    <col min="2050" max="2055" width="9.140625" style="13"/>
    <col min="2056" max="2056" width="17.5703125" style="13" bestFit="1" customWidth="1"/>
    <col min="2057" max="2304" width="9.140625" style="13"/>
    <col min="2305" max="2305" width="41.7109375" style="13" customWidth="1"/>
    <col min="2306" max="2311" width="9.140625" style="13"/>
    <col min="2312" max="2312" width="17.5703125" style="13" bestFit="1" customWidth="1"/>
    <col min="2313" max="2560" width="9.140625" style="13"/>
    <col min="2561" max="2561" width="41.7109375" style="13" customWidth="1"/>
    <col min="2562" max="2567" width="9.140625" style="13"/>
    <col min="2568" max="2568" width="17.5703125" style="13" bestFit="1" customWidth="1"/>
    <col min="2569" max="2816" width="9.140625" style="13"/>
    <col min="2817" max="2817" width="41.7109375" style="13" customWidth="1"/>
    <col min="2818" max="2823" width="9.140625" style="13"/>
    <col min="2824" max="2824" width="17.5703125" style="13" bestFit="1" customWidth="1"/>
    <col min="2825" max="3072" width="9.140625" style="13"/>
    <col min="3073" max="3073" width="41.7109375" style="13" customWidth="1"/>
    <col min="3074" max="3079" width="9.140625" style="13"/>
    <col min="3080" max="3080" width="17.5703125" style="13" bestFit="1" customWidth="1"/>
    <col min="3081" max="3328" width="9.140625" style="13"/>
    <col min="3329" max="3329" width="41.7109375" style="13" customWidth="1"/>
    <col min="3330" max="3335" width="9.140625" style="13"/>
    <col min="3336" max="3336" width="17.5703125" style="13" bestFit="1" customWidth="1"/>
    <col min="3337" max="3584" width="9.140625" style="13"/>
    <col min="3585" max="3585" width="41.7109375" style="13" customWidth="1"/>
    <col min="3586" max="3591" width="9.140625" style="13"/>
    <col min="3592" max="3592" width="17.5703125" style="13" bestFit="1" customWidth="1"/>
    <col min="3593" max="3840" width="9.140625" style="13"/>
    <col min="3841" max="3841" width="41.7109375" style="13" customWidth="1"/>
    <col min="3842" max="3847" width="9.140625" style="13"/>
    <col min="3848" max="3848" width="17.5703125" style="13" bestFit="1" customWidth="1"/>
    <col min="3849" max="4096" width="9.140625" style="13"/>
    <col min="4097" max="4097" width="41.7109375" style="13" customWidth="1"/>
    <col min="4098" max="4103" width="9.140625" style="13"/>
    <col min="4104" max="4104" width="17.5703125" style="13" bestFit="1" customWidth="1"/>
    <col min="4105" max="4352" width="9.140625" style="13"/>
    <col min="4353" max="4353" width="41.7109375" style="13" customWidth="1"/>
    <col min="4354" max="4359" width="9.140625" style="13"/>
    <col min="4360" max="4360" width="17.5703125" style="13" bestFit="1" customWidth="1"/>
    <col min="4361" max="4608" width="9.140625" style="13"/>
    <col min="4609" max="4609" width="41.7109375" style="13" customWidth="1"/>
    <col min="4610" max="4615" width="9.140625" style="13"/>
    <col min="4616" max="4616" width="17.5703125" style="13" bestFit="1" customWidth="1"/>
    <col min="4617" max="4864" width="9.140625" style="13"/>
    <col min="4865" max="4865" width="41.7109375" style="13" customWidth="1"/>
    <col min="4866" max="4871" width="9.140625" style="13"/>
    <col min="4872" max="4872" width="17.5703125" style="13" bestFit="1" customWidth="1"/>
    <col min="4873" max="5120" width="9.140625" style="13"/>
    <col min="5121" max="5121" width="41.7109375" style="13" customWidth="1"/>
    <col min="5122" max="5127" width="9.140625" style="13"/>
    <col min="5128" max="5128" width="17.5703125" style="13" bestFit="1" customWidth="1"/>
    <col min="5129" max="5376" width="9.140625" style="13"/>
    <col min="5377" max="5377" width="41.7109375" style="13" customWidth="1"/>
    <col min="5378" max="5383" width="9.140625" style="13"/>
    <col min="5384" max="5384" width="17.5703125" style="13" bestFit="1" customWidth="1"/>
    <col min="5385" max="5632" width="9.140625" style="13"/>
    <col min="5633" max="5633" width="41.7109375" style="13" customWidth="1"/>
    <col min="5634" max="5639" width="9.140625" style="13"/>
    <col min="5640" max="5640" width="17.5703125" style="13" bestFit="1" customWidth="1"/>
    <col min="5641" max="5888" width="9.140625" style="13"/>
    <col min="5889" max="5889" width="41.7109375" style="13" customWidth="1"/>
    <col min="5890" max="5895" width="9.140625" style="13"/>
    <col min="5896" max="5896" width="17.5703125" style="13" bestFit="1" customWidth="1"/>
    <col min="5897" max="6144" width="9.140625" style="13"/>
    <col min="6145" max="6145" width="41.7109375" style="13" customWidth="1"/>
    <col min="6146" max="6151" width="9.140625" style="13"/>
    <col min="6152" max="6152" width="17.5703125" style="13" bestFit="1" customWidth="1"/>
    <col min="6153" max="6400" width="9.140625" style="13"/>
    <col min="6401" max="6401" width="41.7109375" style="13" customWidth="1"/>
    <col min="6402" max="6407" width="9.140625" style="13"/>
    <col min="6408" max="6408" width="17.5703125" style="13" bestFit="1" customWidth="1"/>
    <col min="6409" max="6656" width="9.140625" style="13"/>
    <col min="6657" max="6657" width="41.7109375" style="13" customWidth="1"/>
    <col min="6658" max="6663" width="9.140625" style="13"/>
    <col min="6664" max="6664" width="17.5703125" style="13" bestFit="1" customWidth="1"/>
    <col min="6665" max="6912" width="9.140625" style="13"/>
    <col min="6913" max="6913" width="41.7109375" style="13" customWidth="1"/>
    <col min="6914" max="6919" width="9.140625" style="13"/>
    <col min="6920" max="6920" width="17.5703125" style="13" bestFit="1" customWidth="1"/>
    <col min="6921" max="7168" width="9.140625" style="13"/>
    <col min="7169" max="7169" width="41.7109375" style="13" customWidth="1"/>
    <col min="7170" max="7175" width="9.140625" style="13"/>
    <col min="7176" max="7176" width="17.5703125" style="13" bestFit="1" customWidth="1"/>
    <col min="7177" max="7424" width="9.140625" style="13"/>
    <col min="7425" max="7425" width="41.7109375" style="13" customWidth="1"/>
    <col min="7426" max="7431" width="9.140625" style="13"/>
    <col min="7432" max="7432" width="17.5703125" style="13" bestFit="1" customWidth="1"/>
    <col min="7433" max="7680" width="9.140625" style="13"/>
    <col min="7681" max="7681" width="41.7109375" style="13" customWidth="1"/>
    <col min="7682" max="7687" width="9.140625" style="13"/>
    <col min="7688" max="7688" width="17.5703125" style="13" bestFit="1" customWidth="1"/>
    <col min="7689" max="7936" width="9.140625" style="13"/>
    <col min="7937" max="7937" width="41.7109375" style="13" customWidth="1"/>
    <col min="7938" max="7943" width="9.140625" style="13"/>
    <col min="7944" max="7944" width="17.5703125" style="13" bestFit="1" customWidth="1"/>
    <col min="7945" max="8192" width="9.140625" style="13"/>
    <col min="8193" max="8193" width="41.7109375" style="13" customWidth="1"/>
    <col min="8194" max="8199" width="9.140625" style="13"/>
    <col min="8200" max="8200" width="17.5703125" style="13" bestFit="1" customWidth="1"/>
    <col min="8201" max="8448" width="9.140625" style="13"/>
    <col min="8449" max="8449" width="41.7109375" style="13" customWidth="1"/>
    <col min="8450" max="8455" width="9.140625" style="13"/>
    <col min="8456" max="8456" width="17.5703125" style="13" bestFit="1" customWidth="1"/>
    <col min="8457" max="8704" width="9.140625" style="13"/>
    <col min="8705" max="8705" width="41.7109375" style="13" customWidth="1"/>
    <col min="8706" max="8711" width="9.140625" style="13"/>
    <col min="8712" max="8712" width="17.5703125" style="13" bestFit="1" customWidth="1"/>
    <col min="8713" max="8960" width="9.140625" style="13"/>
    <col min="8961" max="8961" width="41.7109375" style="13" customWidth="1"/>
    <col min="8962" max="8967" width="9.140625" style="13"/>
    <col min="8968" max="8968" width="17.5703125" style="13" bestFit="1" customWidth="1"/>
    <col min="8969" max="9216" width="9.140625" style="13"/>
    <col min="9217" max="9217" width="41.7109375" style="13" customWidth="1"/>
    <col min="9218" max="9223" width="9.140625" style="13"/>
    <col min="9224" max="9224" width="17.5703125" style="13" bestFit="1" customWidth="1"/>
    <col min="9225" max="9472" width="9.140625" style="13"/>
    <col min="9473" max="9473" width="41.7109375" style="13" customWidth="1"/>
    <col min="9474" max="9479" width="9.140625" style="13"/>
    <col min="9480" max="9480" width="17.5703125" style="13" bestFit="1" customWidth="1"/>
    <col min="9481" max="9728" width="9.140625" style="13"/>
    <col min="9729" max="9729" width="41.7109375" style="13" customWidth="1"/>
    <col min="9730" max="9735" width="9.140625" style="13"/>
    <col min="9736" max="9736" width="17.5703125" style="13" bestFit="1" customWidth="1"/>
    <col min="9737" max="9984" width="9.140625" style="13"/>
    <col min="9985" max="9985" width="41.7109375" style="13" customWidth="1"/>
    <col min="9986" max="9991" width="9.140625" style="13"/>
    <col min="9992" max="9992" width="17.5703125" style="13" bestFit="1" customWidth="1"/>
    <col min="9993" max="10240" width="9.140625" style="13"/>
    <col min="10241" max="10241" width="41.7109375" style="13" customWidth="1"/>
    <col min="10242" max="10247" width="9.140625" style="13"/>
    <col min="10248" max="10248" width="17.5703125" style="13" bestFit="1" customWidth="1"/>
    <col min="10249" max="10496" width="9.140625" style="13"/>
    <col min="10497" max="10497" width="41.7109375" style="13" customWidth="1"/>
    <col min="10498" max="10503" width="9.140625" style="13"/>
    <col min="10504" max="10504" width="17.5703125" style="13" bestFit="1" customWidth="1"/>
    <col min="10505" max="10752" width="9.140625" style="13"/>
    <col min="10753" max="10753" width="41.7109375" style="13" customWidth="1"/>
    <col min="10754" max="10759" width="9.140625" style="13"/>
    <col min="10760" max="10760" width="17.5703125" style="13" bestFit="1" customWidth="1"/>
    <col min="10761" max="11008" width="9.140625" style="13"/>
    <col min="11009" max="11009" width="41.7109375" style="13" customWidth="1"/>
    <col min="11010" max="11015" width="9.140625" style="13"/>
    <col min="11016" max="11016" width="17.5703125" style="13" bestFit="1" customWidth="1"/>
    <col min="11017" max="11264" width="9.140625" style="13"/>
    <col min="11265" max="11265" width="41.7109375" style="13" customWidth="1"/>
    <col min="11266" max="11271" width="9.140625" style="13"/>
    <col min="11272" max="11272" width="17.5703125" style="13" bestFit="1" customWidth="1"/>
    <col min="11273" max="11520" width="9.140625" style="13"/>
    <col min="11521" max="11521" width="41.7109375" style="13" customWidth="1"/>
    <col min="11522" max="11527" width="9.140625" style="13"/>
    <col min="11528" max="11528" width="17.5703125" style="13" bestFit="1" customWidth="1"/>
    <col min="11529" max="11776" width="9.140625" style="13"/>
    <col min="11777" max="11777" width="41.7109375" style="13" customWidth="1"/>
    <col min="11778" max="11783" width="9.140625" style="13"/>
    <col min="11784" max="11784" width="17.5703125" style="13" bestFit="1" customWidth="1"/>
    <col min="11785" max="12032" width="9.140625" style="13"/>
    <col min="12033" max="12033" width="41.7109375" style="13" customWidth="1"/>
    <col min="12034" max="12039" width="9.140625" style="13"/>
    <col min="12040" max="12040" width="17.5703125" style="13" bestFit="1" customWidth="1"/>
    <col min="12041" max="12288" width="9.140625" style="13"/>
    <col min="12289" max="12289" width="41.7109375" style="13" customWidth="1"/>
    <col min="12290" max="12295" width="9.140625" style="13"/>
    <col min="12296" max="12296" width="17.5703125" style="13" bestFit="1" customWidth="1"/>
    <col min="12297" max="12544" width="9.140625" style="13"/>
    <col min="12545" max="12545" width="41.7109375" style="13" customWidth="1"/>
    <col min="12546" max="12551" width="9.140625" style="13"/>
    <col min="12552" max="12552" width="17.5703125" style="13" bestFit="1" customWidth="1"/>
    <col min="12553" max="12800" width="9.140625" style="13"/>
    <col min="12801" max="12801" width="41.7109375" style="13" customWidth="1"/>
    <col min="12802" max="12807" width="9.140625" style="13"/>
    <col min="12808" max="12808" width="17.5703125" style="13" bestFit="1" customWidth="1"/>
    <col min="12809" max="13056" width="9.140625" style="13"/>
    <col min="13057" max="13057" width="41.7109375" style="13" customWidth="1"/>
    <col min="13058" max="13063" width="9.140625" style="13"/>
    <col min="13064" max="13064" width="17.5703125" style="13" bestFit="1" customWidth="1"/>
    <col min="13065" max="13312" width="9.140625" style="13"/>
    <col min="13313" max="13313" width="41.7109375" style="13" customWidth="1"/>
    <col min="13314" max="13319" width="9.140625" style="13"/>
    <col min="13320" max="13320" width="17.5703125" style="13" bestFit="1" customWidth="1"/>
    <col min="13321" max="13568" width="9.140625" style="13"/>
    <col min="13569" max="13569" width="41.7109375" style="13" customWidth="1"/>
    <col min="13570" max="13575" width="9.140625" style="13"/>
    <col min="13576" max="13576" width="17.5703125" style="13" bestFit="1" customWidth="1"/>
    <col min="13577" max="13824" width="9.140625" style="13"/>
    <col min="13825" max="13825" width="41.7109375" style="13" customWidth="1"/>
    <col min="13826" max="13831" width="9.140625" style="13"/>
    <col min="13832" max="13832" width="17.5703125" style="13" bestFit="1" customWidth="1"/>
    <col min="13833" max="14080" width="9.140625" style="13"/>
    <col min="14081" max="14081" width="41.7109375" style="13" customWidth="1"/>
    <col min="14082" max="14087" width="9.140625" style="13"/>
    <col min="14088" max="14088" width="17.5703125" style="13" bestFit="1" customWidth="1"/>
    <col min="14089" max="14336" width="9.140625" style="13"/>
    <col min="14337" max="14337" width="41.7109375" style="13" customWidth="1"/>
    <col min="14338" max="14343" width="9.140625" style="13"/>
    <col min="14344" max="14344" width="17.5703125" style="13" bestFit="1" customWidth="1"/>
    <col min="14345" max="14592" width="9.140625" style="13"/>
    <col min="14593" max="14593" width="41.7109375" style="13" customWidth="1"/>
    <col min="14594" max="14599" width="9.140625" style="13"/>
    <col min="14600" max="14600" width="17.5703125" style="13" bestFit="1" customWidth="1"/>
    <col min="14601" max="14848" width="9.140625" style="13"/>
    <col min="14849" max="14849" width="41.7109375" style="13" customWidth="1"/>
    <col min="14850" max="14855" width="9.140625" style="13"/>
    <col min="14856" max="14856" width="17.5703125" style="13" bestFit="1" customWidth="1"/>
    <col min="14857" max="15104" width="9.140625" style="13"/>
    <col min="15105" max="15105" width="41.7109375" style="13" customWidth="1"/>
    <col min="15106" max="15111" width="9.140625" style="13"/>
    <col min="15112" max="15112" width="17.5703125" style="13" bestFit="1" customWidth="1"/>
    <col min="15113" max="15360" width="9.140625" style="13"/>
    <col min="15361" max="15361" width="41.7109375" style="13" customWidth="1"/>
    <col min="15362" max="15367" width="9.140625" style="13"/>
    <col min="15368" max="15368" width="17.5703125" style="13" bestFit="1" customWidth="1"/>
    <col min="15369" max="15616" width="9.140625" style="13"/>
    <col min="15617" max="15617" width="41.7109375" style="13" customWidth="1"/>
    <col min="15618" max="15623" width="9.140625" style="13"/>
    <col min="15624" max="15624" width="17.5703125" style="13" bestFit="1" customWidth="1"/>
    <col min="15625" max="15872" width="9.140625" style="13"/>
    <col min="15873" max="15873" width="41.7109375" style="13" customWidth="1"/>
    <col min="15874" max="15879" width="9.140625" style="13"/>
    <col min="15880" max="15880" width="17.5703125" style="13" bestFit="1" customWidth="1"/>
    <col min="15881" max="16128" width="9.140625" style="13"/>
    <col min="16129" max="16129" width="41.7109375" style="13" customWidth="1"/>
    <col min="16130" max="16135" width="9.140625" style="13"/>
    <col min="16136" max="16136" width="17.5703125" style="13" bestFit="1" customWidth="1"/>
    <col min="16137" max="16384" width="9.140625" style="13"/>
  </cols>
  <sheetData>
    <row r="1" spans="1:8" ht="15.75" x14ac:dyDescent="0.25">
      <c r="A1" s="154" t="s">
        <v>0</v>
      </c>
      <c r="B1" s="155"/>
      <c r="C1" s="155"/>
      <c r="D1" s="155"/>
      <c r="E1" s="155"/>
      <c r="F1" s="155"/>
      <c r="G1" s="155"/>
      <c r="H1" s="155"/>
    </row>
    <row r="2" spans="1:8" ht="45.75" customHeight="1" x14ac:dyDescent="0.2">
      <c r="A2" s="156" t="str">
        <f>'RFP Responses'!A1</f>
        <v>RFP730-18001 Facility Condition Assessment Services</v>
      </c>
      <c r="B2" s="157"/>
      <c r="C2" s="157"/>
      <c r="D2" s="157"/>
      <c r="E2" s="157"/>
      <c r="F2" s="157"/>
      <c r="G2" s="157"/>
      <c r="H2" s="157"/>
    </row>
    <row r="3" spans="1:8" ht="15.75" thickBot="1" x14ac:dyDescent="0.25">
      <c r="H3" s="14"/>
    </row>
    <row r="4" spans="1:8" s="18" customFormat="1" ht="130.5" customHeight="1" thickTop="1" thickBot="1" x14ac:dyDescent="0.25">
      <c r="A4" s="15" t="s">
        <v>5</v>
      </c>
      <c r="B4" s="16" t="s">
        <v>39</v>
      </c>
      <c r="C4" s="16" t="s">
        <v>35</v>
      </c>
      <c r="D4" s="16" t="s">
        <v>36</v>
      </c>
      <c r="E4" s="16" t="s">
        <v>37</v>
      </c>
      <c r="F4" s="16" t="s">
        <v>38</v>
      </c>
      <c r="G4" s="17" t="s">
        <v>15</v>
      </c>
      <c r="H4" s="17" t="s">
        <v>6</v>
      </c>
    </row>
    <row r="5" spans="1:8" s="18" customFormat="1" ht="16.5" thickTop="1" x14ac:dyDescent="0.2">
      <c r="A5" s="19" t="str">
        <f>'RFP Responses'!A4</f>
        <v>Accruent, LLC</v>
      </c>
      <c r="B5" s="33">
        <v>27</v>
      </c>
      <c r="C5" s="33">
        <v>18</v>
      </c>
      <c r="D5" s="33">
        <v>8</v>
      </c>
      <c r="E5" s="20">
        <v>8</v>
      </c>
      <c r="F5" s="50">
        <v>28.33392889047704</v>
      </c>
      <c r="G5" s="39">
        <f>B5+C5+D5+E5</f>
        <v>61</v>
      </c>
      <c r="H5" s="21">
        <f t="shared" ref="H5:H21" si="0">SUM(B5:F5)</f>
        <v>89.33392889047704</v>
      </c>
    </row>
    <row r="6" spans="1:8" x14ac:dyDescent="0.2">
      <c r="A6" s="19" t="str">
        <f>'RFP Responses'!A5</f>
        <v>AEI Consultants</v>
      </c>
      <c r="B6" s="33">
        <v>15</v>
      </c>
      <c r="C6" s="33">
        <v>10</v>
      </c>
      <c r="D6" s="33">
        <v>6</v>
      </c>
      <c r="E6" s="42">
        <v>1</v>
      </c>
      <c r="F6" s="51">
        <v>26.201536537430766</v>
      </c>
      <c r="G6" s="39">
        <f t="shared" ref="G6:G21" si="1">B6+C6+D6+E6</f>
        <v>32</v>
      </c>
      <c r="H6" s="21">
        <f t="shared" si="0"/>
        <v>58.201536537430769</v>
      </c>
    </row>
    <row r="7" spans="1:8" x14ac:dyDescent="0.2">
      <c r="A7" s="19" t="str">
        <f>'RFP Responses'!A6</f>
        <v>ATC Group Services, LLC</v>
      </c>
      <c r="B7" s="33">
        <v>18</v>
      </c>
      <c r="C7" s="33">
        <v>12</v>
      </c>
      <c r="D7" s="33">
        <v>6</v>
      </c>
      <c r="E7" s="42">
        <v>6</v>
      </c>
      <c r="F7" s="51">
        <v>29.341611577630871</v>
      </c>
      <c r="G7" s="39">
        <f t="shared" si="1"/>
        <v>42</v>
      </c>
      <c r="H7" s="21">
        <f t="shared" si="0"/>
        <v>71.341611577630871</v>
      </c>
    </row>
    <row r="8" spans="1:8" x14ac:dyDescent="0.2">
      <c r="A8" s="19" t="str">
        <f>'RFP Responses'!A7</f>
        <v>Bureau Veritas North America Inc.</v>
      </c>
      <c r="B8" s="33">
        <v>22.5</v>
      </c>
      <c r="C8" s="33">
        <v>14</v>
      </c>
      <c r="D8" s="33">
        <v>6</v>
      </c>
      <c r="E8" s="42">
        <v>8</v>
      </c>
      <c r="F8" s="51">
        <v>18.853403609076288</v>
      </c>
      <c r="G8" s="39">
        <f t="shared" si="1"/>
        <v>50.5</v>
      </c>
      <c r="H8" s="21">
        <f t="shared" si="0"/>
        <v>69.353403609076281</v>
      </c>
    </row>
    <row r="9" spans="1:8" x14ac:dyDescent="0.2">
      <c r="A9" s="19" t="str">
        <f>'RFP Responses'!A8</f>
        <v>Cardno GS, Inc.</v>
      </c>
      <c r="B9" s="33">
        <v>22.5</v>
      </c>
      <c r="C9" s="33">
        <v>14</v>
      </c>
      <c r="D9" s="33">
        <v>6.5</v>
      </c>
      <c r="E9" s="42">
        <v>6</v>
      </c>
      <c r="F9" s="51">
        <v>28.236108629623008</v>
      </c>
      <c r="G9" s="39">
        <f t="shared" si="1"/>
        <v>49</v>
      </c>
      <c r="H9" s="21">
        <f t="shared" si="0"/>
        <v>77.236108629623004</v>
      </c>
    </row>
    <row r="10" spans="1:8" x14ac:dyDescent="0.2">
      <c r="A10" s="19" t="str">
        <f>'RFP Responses'!A9</f>
        <v>CDI LR Kimball</v>
      </c>
      <c r="B10" s="33">
        <v>18</v>
      </c>
      <c r="C10" s="33">
        <v>12</v>
      </c>
      <c r="D10" s="33">
        <v>6</v>
      </c>
      <c r="E10" s="42">
        <v>8</v>
      </c>
      <c r="F10" s="51">
        <v>15.030373414329103</v>
      </c>
      <c r="G10" s="39">
        <f t="shared" si="1"/>
        <v>44</v>
      </c>
      <c r="H10" s="21">
        <f t="shared" si="0"/>
        <v>59.030373414329105</v>
      </c>
    </row>
    <row r="11" spans="1:8" x14ac:dyDescent="0.2">
      <c r="A11" s="19" t="str">
        <f>'RFP Responses'!A10</f>
        <v>EMG</v>
      </c>
      <c r="B11" s="33">
        <v>24</v>
      </c>
      <c r="C11" s="33">
        <v>12</v>
      </c>
      <c r="D11" s="33">
        <v>6</v>
      </c>
      <c r="E11" s="42">
        <v>6</v>
      </c>
      <c r="F11" s="51">
        <v>27.500893335715556</v>
      </c>
      <c r="G11" s="39">
        <f t="shared" si="1"/>
        <v>48</v>
      </c>
      <c r="H11" s="21">
        <f t="shared" si="0"/>
        <v>75.50089333571556</v>
      </c>
    </row>
    <row r="12" spans="1:8" x14ac:dyDescent="0.2">
      <c r="A12" s="19" t="str">
        <f>'RFP Responses'!A11</f>
        <v>Facility Engineering Associates PC</v>
      </c>
      <c r="B12" s="33">
        <v>21</v>
      </c>
      <c r="C12" s="33">
        <v>13</v>
      </c>
      <c r="D12" s="33">
        <v>6</v>
      </c>
      <c r="E12" s="42">
        <v>6</v>
      </c>
      <c r="F12" s="51">
        <v>27.528586742897975</v>
      </c>
      <c r="G12" s="39">
        <f t="shared" si="1"/>
        <v>46</v>
      </c>
      <c r="H12" s="21">
        <f t="shared" si="0"/>
        <v>73.528586742897971</v>
      </c>
    </row>
    <row r="13" spans="1:8" x14ac:dyDescent="0.2">
      <c r="A13" s="19" t="str">
        <f>'RFP Responses'!A12</f>
        <v>ISES Corporation</v>
      </c>
      <c r="B13" s="33">
        <v>25.5</v>
      </c>
      <c r="C13" s="33">
        <v>16</v>
      </c>
      <c r="D13" s="33">
        <v>7.5</v>
      </c>
      <c r="E13" s="42">
        <v>6</v>
      </c>
      <c r="F13" s="51">
        <v>27.990887975701266</v>
      </c>
      <c r="G13" s="39">
        <f t="shared" si="1"/>
        <v>55</v>
      </c>
      <c r="H13" s="21">
        <f t="shared" si="0"/>
        <v>82.99088797570127</v>
      </c>
    </row>
    <row r="14" spans="1:8" x14ac:dyDescent="0.2">
      <c r="A14" s="19" t="str">
        <f>'RFP Responses'!A13</f>
        <v>McKinstry Essention, LLC</v>
      </c>
      <c r="B14" s="33">
        <v>22.5</v>
      </c>
      <c r="C14" s="33">
        <v>14</v>
      </c>
      <c r="D14" s="33">
        <v>6</v>
      </c>
      <c r="E14" s="42">
        <v>6</v>
      </c>
      <c r="F14" s="51">
        <v>25.603448275862068</v>
      </c>
      <c r="G14" s="39">
        <f t="shared" si="1"/>
        <v>48.5</v>
      </c>
      <c r="H14" s="21">
        <f t="shared" si="0"/>
        <v>74.103448275862064</v>
      </c>
    </row>
    <row r="15" spans="1:8" x14ac:dyDescent="0.2">
      <c r="A15" s="19" t="str">
        <f>'RFP Responses'!A14</f>
        <v>NV5</v>
      </c>
      <c r="B15" s="33">
        <v>18</v>
      </c>
      <c r="C15" s="33">
        <v>13</v>
      </c>
      <c r="D15" s="33">
        <v>1</v>
      </c>
      <c r="E15" s="42">
        <v>7.5</v>
      </c>
      <c r="F15" s="51">
        <v>22.506253350008933</v>
      </c>
      <c r="G15" s="39">
        <f t="shared" si="1"/>
        <v>39.5</v>
      </c>
      <c r="H15" s="21">
        <f t="shared" si="0"/>
        <v>62.006253350008933</v>
      </c>
    </row>
    <row r="16" spans="1:8" x14ac:dyDescent="0.2">
      <c r="A16" s="19" t="str">
        <f>'RFP Responses'!A15</f>
        <v>PDG Archite4cts</v>
      </c>
      <c r="B16" s="33">
        <v>18</v>
      </c>
      <c r="C16" s="33">
        <v>12</v>
      </c>
      <c r="D16" s="33">
        <v>5</v>
      </c>
      <c r="E16" s="42">
        <v>5</v>
      </c>
      <c r="F16" s="51">
        <v>27.378506342683576</v>
      </c>
      <c r="G16" s="39">
        <f t="shared" si="1"/>
        <v>40</v>
      </c>
      <c r="H16" s="21">
        <f t="shared" si="0"/>
        <v>67.378506342683579</v>
      </c>
    </row>
    <row r="17" spans="1:8" x14ac:dyDescent="0.2">
      <c r="A17" s="19" t="str">
        <f>'RFP Responses'!A16</f>
        <v>PSI</v>
      </c>
      <c r="B17" s="33">
        <v>15</v>
      </c>
      <c r="C17" s="33">
        <v>10</v>
      </c>
      <c r="D17" s="33">
        <v>5</v>
      </c>
      <c r="E17" s="42">
        <v>6</v>
      </c>
      <c r="F17" s="51">
        <v>29.999999999999996</v>
      </c>
      <c r="G17" s="39">
        <f t="shared" si="1"/>
        <v>36</v>
      </c>
      <c r="H17" s="21">
        <f t="shared" si="0"/>
        <v>66</v>
      </c>
    </row>
    <row r="18" spans="1:8" x14ac:dyDescent="0.2">
      <c r="A18" s="19" t="str">
        <f>'RFP Responses'!A17</f>
        <v>Rice &amp; Gardner</v>
      </c>
      <c r="B18" s="33">
        <v>21</v>
      </c>
      <c r="C18" s="33">
        <v>14</v>
      </c>
      <c r="D18" s="33">
        <v>8</v>
      </c>
      <c r="E18" s="42">
        <v>7</v>
      </c>
      <c r="F18" s="51">
        <v>13.423709129891011</v>
      </c>
      <c r="G18" s="39">
        <f t="shared" si="1"/>
        <v>50</v>
      </c>
      <c r="H18" s="21">
        <f t="shared" si="0"/>
        <v>63.423709129891009</v>
      </c>
    </row>
    <row r="19" spans="1:8" x14ac:dyDescent="0.2">
      <c r="A19" s="19" t="str">
        <f>'RFP Responses'!A18</f>
        <v>Simpson Gumpertz &amp; Herger Inc.</v>
      </c>
      <c r="B19" s="33">
        <v>18</v>
      </c>
      <c r="C19" s="33">
        <v>11</v>
      </c>
      <c r="D19" s="33">
        <v>5</v>
      </c>
      <c r="E19" s="42">
        <v>6</v>
      </c>
      <c r="F19" s="51">
        <v>28.001608004288009</v>
      </c>
      <c r="G19" s="39">
        <f t="shared" si="1"/>
        <v>40</v>
      </c>
      <c r="H19" s="21">
        <f t="shared" si="0"/>
        <v>68.001608004288016</v>
      </c>
    </row>
    <row r="20" spans="1:8" x14ac:dyDescent="0.2">
      <c r="A20" s="19" t="str">
        <f>'RFP Responses'!A19</f>
        <v>Stanley Consultants, Inc.</v>
      </c>
      <c r="B20" s="33">
        <v>18</v>
      </c>
      <c r="C20" s="33">
        <v>10</v>
      </c>
      <c r="D20" s="33">
        <v>5</v>
      </c>
      <c r="E20" s="42">
        <v>6</v>
      </c>
      <c r="F20" s="51">
        <v>6.0478827943541171</v>
      </c>
      <c r="G20" s="39">
        <f t="shared" si="1"/>
        <v>39</v>
      </c>
      <c r="H20" s="21">
        <f t="shared" si="0"/>
        <v>45.047882794354116</v>
      </c>
    </row>
    <row r="21" spans="1:8" x14ac:dyDescent="0.2">
      <c r="A21" s="19" t="str">
        <f>'RFP Responses'!A20</f>
        <v>Zero Six Consulting, LLC</v>
      </c>
      <c r="B21" s="33">
        <v>19.5</v>
      </c>
      <c r="C21" s="33">
        <v>13</v>
      </c>
      <c r="D21" s="33">
        <v>7.5</v>
      </c>
      <c r="E21" s="42">
        <v>6</v>
      </c>
      <c r="F21" s="51">
        <v>0</v>
      </c>
      <c r="G21" s="39">
        <f t="shared" si="1"/>
        <v>46</v>
      </c>
      <c r="H21" s="21">
        <f t="shared" si="0"/>
        <v>46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F5" sqref="F5:F21"/>
    </sheetView>
  </sheetViews>
  <sheetFormatPr defaultRowHeight="15" x14ac:dyDescent="0.2"/>
  <cols>
    <col min="1" max="1" width="41.7109375" style="13" customWidth="1"/>
    <col min="2" max="5" width="9.140625" style="13"/>
    <col min="6" max="6" width="9.140625" style="46"/>
    <col min="7" max="7" width="11.28515625" style="13" customWidth="1"/>
    <col min="8" max="8" width="17.5703125" style="13" bestFit="1" customWidth="1"/>
    <col min="9" max="256" width="9.140625" style="13"/>
    <col min="257" max="257" width="41.7109375" style="13" customWidth="1"/>
    <col min="258" max="263" width="9.140625" style="13"/>
    <col min="264" max="264" width="17.5703125" style="13" bestFit="1" customWidth="1"/>
    <col min="265" max="512" width="9.140625" style="13"/>
    <col min="513" max="513" width="41.7109375" style="13" customWidth="1"/>
    <col min="514" max="519" width="9.140625" style="13"/>
    <col min="520" max="520" width="17.5703125" style="13" bestFit="1" customWidth="1"/>
    <col min="521" max="768" width="9.140625" style="13"/>
    <col min="769" max="769" width="41.7109375" style="13" customWidth="1"/>
    <col min="770" max="775" width="9.140625" style="13"/>
    <col min="776" max="776" width="17.5703125" style="13" bestFit="1" customWidth="1"/>
    <col min="777" max="1024" width="9.140625" style="13"/>
    <col min="1025" max="1025" width="41.7109375" style="13" customWidth="1"/>
    <col min="1026" max="1031" width="9.140625" style="13"/>
    <col min="1032" max="1032" width="17.5703125" style="13" bestFit="1" customWidth="1"/>
    <col min="1033" max="1280" width="9.140625" style="13"/>
    <col min="1281" max="1281" width="41.7109375" style="13" customWidth="1"/>
    <col min="1282" max="1287" width="9.140625" style="13"/>
    <col min="1288" max="1288" width="17.5703125" style="13" bestFit="1" customWidth="1"/>
    <col min="1289" max="1536" width="9.140625" style="13"/>
    <col min="1537" max="1537" width="41.7109375" style="13" customWidth="1"/>
    <col min="1538" max="1543" width="9.140625" style="13"/>
    <col min="1544" max="1544" width="17.5703125" style="13" bestFit="1" customWidth="1"/>
    <col min="1545" max="1792" width="9.140625" style="13"/>
    <col min="1793" max="1793" width="41.7109375" style="13" customWidth="1"/>
    <col min="1794" max="1799" width="9.140625" style="13"/>
    <col min="1800" max="1800" width="17.5703125" style="13" bestFit="1" customWidth="1"/>
    <col min="1801" max="2048" width="9.140625" style="13"/>
    <col min="2049" max="2049" width="41.7109375" style="13" customWidth="1"/>
    <col min="2050" max="2055" width="9.140625" style="13"/>
    <col min="2056" max="2056" width="17.5703125" style="13" bestFit="1" customWidth="1"/>
    <col min="2057" max="2304" width="9.140625" style="13"/>
    <col min="2305" max="2305" width="41.7109375" style="13" customWidth="1"/>
    <col min="2306" max="2311" width="9.140625" style="13"/>
    <col min="2312" max="2312" width="17.5703125" style="13" bestFit="1" customWidth="1"/>
    <col min="2313" max="2560" width="9.140625" style="13"/>
    <col min="2561" max="2561" width="41.7109375" style="13" customWidth="1"/>
    <col min="2562" max="2567" width="9.140625" style="13"/>
    <col min="2568" max="2568" width="17.5703125" style="13" bestFit="1" customWidth="1"/>
    <col min="2569" max="2816" width="9.140625" style="13"/>
    <col min="2817" max="2817" width="41.7109375" style="13" customWidth="1"/>
    <col min="2818" max="2823" width="9.140625" style="13"/>
    <col min="2824" max="2824" width="17.5703125" style="13" bestFit="1" customWidth="1"/>
    <col min="2825" max="3072" width="9.140625" style="13"/>
    <col min="3073" max="3073" width="41.7109375" style="13" customWidth="1"/>
    <col min="3074" max="3079" width="9.140625" style="13"/>
    <col min="3080" max="3080" width="17.5703125" style="13" bestFit="1" customWidth="1"/>
    <col min="3081" max="3328" width="9.140625" style="13"/>
    <col min="3329" max="3329" width="41.7109375" style="13" customWidth="1"/>
    <col min="3330" max="3335" width="9.140625" style="13"/>
    <col min="3336" max="3336" width="17.5703125" style="13" bestFit="1" customWidth="1"/>
    <col min="3337" max="3584" width="9.140625" style="13"/>
    <col min="3585" max="3585" width="41.7109375" style="13" customWidth="1"/>
    <col min="3586" max="3591" width="9.140625" style="13"/>
    <col min="3592" max="3592" width="17.5703125" style="13" bestFit="1" customWidth="1"/>
    <col min="3593" max="3840" width="9.140625" style="13"/>
    <col min="3841" max="3841" width="41.7109375" style="13" customWidth="1"/>
    <col min="3842" max="3847" width="9.140625" style="13"/>
    <col min="3848" max="3848" width="17.5703125" style="13" bestFit="1" customWidth="1"/>
    <col min="3849" max="4096" width="9.140625" style="13"/>
    <col min="4097" max="4097" width="41.7109375" style="13" customWidth="1"/>
    <col min="4098" max="4103" width="9.140625" style="13"/>
    <col min="4104" max="4104" width="17.5703125" style="13" bestFit="1" customWidth="1"/>
    <col min="4105" max="4352" width="9.140625" style="13"/>
    <col min="4353" max="4353" width="41.7109375" style="13" customWidth="1"/>
    <col min="4354" max="4359" width="9.140625" style="13"/>
    <col min="4360" max="4360" width="17.5703125" style="13" bestFit="1" customWidth="1"/>
    <col min="4361" max="4608" width="9.140625" style="13"/>
    <col min="4609" max="4609" width="41.7109375" style="13" customWidth="1"/>
    <col min="4610" max="4615" width="9.140625" style="13"/>
    <col min="4616" max="4616" width="17.5703125" style="13" bestFit="1" customWidth="1"/>
    <col min="4617" max="4864" width="9.140625" style="13"/>
    <col min="4865" max="4865" width="41.7109375" style="13" customWidth="1"/>
    <col min="4866" max="4871" width="9.140625" style="13"/>
    <col min="4872" max="4872" width="17.5703125" style="13" bestFit="1" customWidth="1"/>
    <col min="4873" max="5120" width="9.140625" style="13"/>
    <col min="5121" max="5121" width="41.7109375" style="13" customWidth="1"/>
    <col min="5122" max="5127" width="9.140625" style="13"/>
    <col min="5128" max="5128" width="17.5703125" style="13" bestFit="1" customWidth="1"/>
    <col min="5129" max="5376" width="9.140625" style="13"/>
    <col min="5377" max="5377" width="41.7109375" style="13" customWidth="1"/>
    <col min="5378" max="5383" width="9.140625" style="13"/>
    <col min="5384" max="5384" width="17.5703125" style="13" bestFit="1" customWidth="1"/>
    <col min="5385" max="5632" width="9.140625" style="13"/>
    <col min="5633" max="5633" width="41.7109375" style="13" customWidth="1"/>
    <col min="5634" max="5639" width="9.140625" style="13"/>
    <col min="5640" max="5640" width="17.5703125" style="13" bestFit="1" customWidth="1"/>
    <col min="5641" max="5888" width="9.140625" style="13"/>
    <col min="5889" max="5889" width="41.7109375" style="13" customWidth="1"/>
    <col min="5890" max="5895" width="9.140625" style="13"/>
    <col min="5896" max="5896" width="17.5703125" style="13" bestFit="1" customWidth="1"/>
    <col min="5897" max="6144" width="9.140625" style="13"/>
    <col min="6145" max="6145" width="41.7109375" style="13" customWidth="1"/>
    <col min="6146" max="6151" width="9.140625" style="13"/>
    <col min="6152" max="6152" width="17.5703125" style="13" bestFit="1" customWidth="1"/>
    <col min="6153" max="6400" width="9.140625" style="13"/>
    <col min="6401" max="6401" width="41.7109375" style="13" customWidth="1"/>
    <col min="6402" max="6407" width="9.140625" style="13"/>
    <col min="6408" max="6408" width="17.5703125" style="13" bestFit="1" customWidth="1"/>
    <col min="6409" max="6656" width="9.140625" style="13"/>
    <col min="6657" max="6657" width="41.7109375" style="13" customWidth="1"/>
    <col min="6658" max="6663" width="9.140625" style="13"/>
    <col min="6664" max="6664" width="17.5703125" style="13" bestFit="1" customWidth="1"/>
    <col min="6665" max="6912" width="9.140625" style="13"/>
    <col min="6913" max="6913" width="41.7109375" style="13" customWidth="1"/>
    <col min="6914" max="6919" width="9.140625" style="13"/>
    <col min="6920" max="6920" width="17.5703125" style="13" bestFit="1" customWidth="1"/>
    <col min="6921" max="7168" width="9.140625" style="13"/>
    <col min="7169" max="7169" width="41.7109375" style="13" customWidth="1"/>
    <col min="7170" max="7175" width="9.140625" style="13"/>
    <col min="7176" max="7176" width="17.5703125" style="13" bestFit="1" customWidth="1"/>
    <col min="7177" max="7424" width="9.140625" style="13"/>
    <col min="7425" max="7425" width="41.7109375" style="13" customWidth="1"/>
    <col min="7426" max="7431" width="9.140625" style="13"/>
    <col min="7432" max="7432" width="17.5703125" style="13" bestFit="1" customWidth="1"/>
    <col min="7433" max="7680" width="9.140625" style="13"/>
    <col min="7681" max="7681" width="41.7109375" style="13" customWidth="1"/>
    <col min="7682" max="7687" width="9.140625" style="13"/>
    <col min="7688" max="7688" width="17.5703125" style="13" bestFit="1" customWidth="1"/>
    <col min="7689" max="7936" width="9.140625" style="13"/>
    <col min="7937" max="7937" width="41.7109375" style="13" customWidth="1"/>
    <col min="7938" max="7943" width="9.140625" style="13"/>
    <col min="7944" max="7944" width="17.5703125" style="13" bestFit="1" customWidth="1"/>
    <col min="7945" max="8192" width="9.140625" style="13"/>
    <col min="8193" max="8193" width="41.7109375" style="13" customWidth="1"/>
    <col min="8194" max="8199" width="9.140625" style="13"/>
    <col min="8200" max="8200" width="17.5703125" style="13" bestFit="1" customWidth="1"/>
    <col min="8201" max="8448" width="9.140625" style="13"/>
    <col min="8449" max="8449" width="41.7109375" style="13" customWidth="1"/>
    <col min="8450" max="8455" width="9.140625" style="13"/>
    <col min="8456" max="8456" width="17.5703125" style="13" bestFit="1" customWidth="1"/>
    <col min="8457" max="8704" width="9.140625" style="13"/>
    <col min="8705" max="8705" width="41.7109375" style="13" customWidth="1"/>
    <col min="8706" max="8711" width="9.140625" style="13"/>
    <col min="8712" max="8712" width="17.5703125" style="13" bestFit="1" customWidth="1"/>
    <col min="8713" max="8960" width="9.140625" style="13"/>
    <col min="8961" max="8961" width="41.7109375" style="13" customWidth="1"/>
    <col min="8962" max="8967" width="9.140625" style="13"/>
    <col min="8968" max="8968" width="17.5703125" style="13" bestFit="1" customWidth="1"/>
    <col min="8969" max="9216" width="9.140625" style="13"/>
    <col min="9217" max="9217" width="41.7109375" style="13" customWidth="1"/>
    <col min="9218" max="9223" width="9.140625" style="13"/>
    <col min="9224" max="9224" width="17.5703125" style="13" bestFit="1" customWidth="1"/>
    <col min="9225" max="9472" width="9.140625" style="13"/>
    <col min="9473" max="9473" width="41.7109375" style="13" customWidth="1"/>
    <col min="9474" max="9479" width="9.140625" style="13"/>
    <col min="9480" max="9480" width="17.5703125" style="13" bestFit="1" customWidth="1"/>
    <col min="9481" max="9728" width="9.140625" style="13"/>
    <col min="9729" max="9729" width="41.7109375" style="13" customWidth="1"/>
    <col min="9730" max="9735" width="9.140625" style="13"/>
    <col min="9736" max="9736" width="17.5703125" style="13" bestFit="1" customWidth="1"/>
    <col min="9737" max="9984" width="9.140625" style="13"/>
    <col min="9985" max="9985" width="41.7109375" style="13" customWidth="1"/>
    <col min="9986" max="9991" width="9.140625" style="13"/>
    <col min="9992" max="9992" width="17.5703125" style="13" bestFit="1" customWidth="1"/>
    <col min="9993" max="10240" width="9.140625" style="13"/>
    <col min="10241" max="10241" width="41.7109375" style="13" customWidth="1"/>
    <col min="10242" max="10247" width="9.140625" style="13"/>
    <col min="10248" max="10248" width="17.5703125" style="13" bestFit="1" customWidth="1"/>
    <col min="10249" max="10496" width="9.140625" style="13"/>
    <col min="10497" max="10497" width="41.7109375" style="13" customWidth="1"/>
    <col min="10498" max="10503" width="9.140625" style="13"/>
    <col min="10504" max="10504" width="17.5703125" style="13" bestFit="1" customWidth="1"/>
    <col min="10505" max="10752" width="9.140625" style="13"/>
    <col min="10753" max="10753" width="41.7109375" style="13" customWidth="1"/>
    <col min="10754" max="10759" width="9.140625" style="13"/>
    <col min="10760" max="10760" width="17.5703125" style="13" bestFit="1" customWidth="1"/>
    <col min="10761" max="11008" width="9.140625" style="13"/>
    <col min="11009" max="11009" width="41.7109375" style="13" customWidth="1"/>
    <col min="11010" max="11015" width="9.140625" style="13"/>
    <col min="11016" max="11016" width="17.5703125" style="13" bestFit="1" customWidth="1"/>
    <col min="11017" max="11264" width="9.140625" style="13"/>
    <col min="11265" max="11265" width="41.7109375" style="13" customWidth="1"/>
    <col min="11266" max="11271" width="9.140625" style="13"/>
    <col min="11272" max="11272" width="17.5703125" style="13" bestFit="1" customWidth="1"/>
    <col min="11273" max="11520" width="9.140625" style="13"/>
    <col min="11521" max="11521" width="41.7109375" style="13" customWidth="1"/>
    <col min="11522" max="11527" width="9.140625" style="13"/>
    <col min="11528" max="11528" width="17.5703125" style="13" bestFit="1" customWidth="1"/>
    <col min="11529" max="11776" width="9.140625" style="13"/>
    <col min="11777" max="11777" width="41.7109375" style="13" customWidth="1"/>
    <col min="11778" max="11783" width="9.140625" style="13"/>
    <col min="11784" max="11784" width="17.5703125" style="13" bestFit="1" customWidth="1"/>
    <col min="11785" max="12032" width="9.140625" style="13"/>
    <col min="12033" max="12033" width="41.7109375" style="13" customWidth="1"/>
    <col min="12034" max="12039" width="9.140625" style="13"/>
    <col min="12040" max="12040" width="17.5703125" style="13" bestFit="1" customWidth="1"/>
    <col min="12041" max="12288" width="9.140625" style="13"/>
    <col min="12289" max="12289" width="41.7109375" style="13" customWidth="1"/>
    <col min="12290" max="12295" width="9.140625" style="13"/>
    <col min="12296" max="12296" width="17.5703125" style="13" bestFit="1" customWidth="1"/>
    <col min="12297" max="12544" width="9.140625" style="13"/>
    <col min="12545" max="12545" width="41.7109375" style="13" customWidth="1"/>
    <col min="12546" max="12551" width="9.140625" style="13"/>
    <col min="12552" max="12552" width="17.5703125" style="13" bestFit="1" customWidth="1"/>
    <col min="12553" max="12800" width="9.140625" style="13"/>
    <col min="12801" max="12801" width="41.7109375" style="13" customWidth="1"/>
    <col min="12802" max="12807" width="9.140625" style="13"/>
    <col min="12808" max="12808" width="17.5703125" style="13" bestFit="1" customWidth="1"/>
    <col min="12809" max="13056" width="9.140625" style="13"/>
    <col min="13057" max="13057" width="41.7109375" style="13" customWidth="1"/>
    <col min="13058" max="13063" width="9.140625" style="13"/>
    <col min="13064" max="13064" width="17.5703125" style="13" bestFit="1" customWidth="1"/>
    <col min="13065" max="13312" width="9.140625" style="13"/>
    <col min="13313" max="13313" width="41.7109375" style="13" customWidth="1"/>
    <col min="13314" max="13319" width="9.140625" style="13"/>
    <col min="13320" max="13320" width="17.5703125" style="13" bestFit="1" customWidth="1"/>
    <col min="13321" max="13568" width="9.140625" style="13"/>
    <col min="13569" max="13569" width="41.7109375" style="13" customWidth="1"/>
    <col min="13570" max="13575" width="9.140625" style="13"/>
    <col min="13576" max="13576" width="17.5703125" style="13" bestFit="1" customWidth="1"/>
    <col min="13577" max="13824" width="9.140625" style="13"/>
    <col min="13825" max="13825" width="41.7109375" style="13" customWidth="1"/>
    <col min="13826" max="13831" width="9.140625" style="13"/>
    <col min="13832" max="13832" width="17.5703125" style="13" bestFit="1" customWidth="1"/>
    <col min="13833" max="14080" width="9.140625" style="13"/>
    <col min="14081" max="14081" width="41.7109375" style="13" customWidth="1"/>
    <col min="14082" max="14087" width="9.140625" style="13"/>
    <col min="14088" max="14088" width="17.5703125" style="13" bestFit="1" customWidth="1"/>
    <col min="14089" max="14336" width="9.140625" style="13"/>
    <col min="14337" max="14337" width="41.7109375" style="13" customWidth="1"/>
    <col min="14338" max="14343" width="9.140625" style="13"/>
    <col min="14344" max="14344" width="17.5703125" style="13" bestFit="1" customWidth="1"/>
    <col min="14345" max="14592" width="9.140625" style="13"/>
    <col min="14593" max="14593" width="41.7109375" style="13" customWidth="1"/>
    <col min="14594" max="14599" width="9.140625" style="13"/>
    <col min="14600" max="14600" width="17.5703125" style="13" bestFit="1" customWidth="1"/>
    <col min="14601" max="14848" width="9.140625" style="13"/>
    <col min="14849" max="14849" width="41.7109375" style="13" customWidth="1"/>
    <col min="14850" max="14855" width="9.140625" style="13"/>
    <col min="14856" max="14856" width="17.5703125" style="13" bestFit="1" customWidth="1"/>
    <col min="14857" max="15104" width="9.140625" style="13"/>
    <col min="15105" max="15105" width="41.7109375" style="13" customWidth="1"/>
    <col min="15106" max="15111" width="9.140625" style="13"/>
    <col min="15112" max="15112" width="17.5703125" style="13" bestFit="1" customWidth="1"/>
    <col min="15113" max="15360" width="9.140625" style="13"/>
    <col min="15361" max="15361" width="41.7109375" style="13" customWidth="1"/>
    <col min="15362" max="15367" width="9.140625" style="13"/>
    <col min="15368" max="15368" width="17.5703125" style="13" bestFit="1" customWidth="1"/>
    <col min="15369" max="15616" width="9.140625" style="13"/>
    <col min="15617" max="15617" width="41.7109375" style="13" customWidth="1"/>
    <col min="15618" max="15623" width="9.140625" style="13"/>
    <col min="15624" max="15624" width="17.5703125" style="13" bestFit="1" customWidth="1"/>
    <col min="15625" max="15872" width="9.140625" style="13"/>
    <col min="15873" max="15873" width="41.7109375" style="13" customWidth="1"/>
    <col min="15874" max="15879" width="9.140625" style="13"/>
    <col min="15880" max="15880" width="17.5703125" style="13" bestFit="1" customWidth="1"/>
    <col min="15881" max="16128" width="9.140625" style="13"/>
    <col min="16129" max="16129" width="41.7109375" style="13" customWidth="1"/>
    <col min="16130" max="16135" width="9.140625" style="13"/>
    <col min="16136" max="16136" width="17.5703125" style="13" bestFit="1" customWidth="1"/>
    <col min="16137" max="16384" width="9.140625" style="13"/>
  </cols>
  <sheetData>
    <row r="1" spans="1:8" ht="15.75" x14ac:dyDescent="0.25">
      <c r="A1" s="154" t="s">
        <v>0</v>
      </c>
      <c r="B1" s="155"/>
      <c r="C1" s="155"/>
      <c r="D1" s="155"/>
      <c r="E1" s="155"/>
      <c r="F1" s="155"/>
      <c r="G1" s="155"/>
      <c r="H1" s="155"/>
    </row>
    <row r="2" spans="1:8" ht="45.75" customHeight="1" x14ac:dyDescent="0.2">
      <c r="A2" s="156" t="str">
        <f>'RFP Responses'!A1</f>
        <v>RFP730-18001 Facility Condition Assessment Services</v>
      </c>
      <c r="B2" s="157"/>
      <c r="C2" s="157"/>
      <c r="D2" s="157"/>
      <c r="E2" s="157"/>
      <c r="F2" s="157"/>
      <c r="G2" s="157"/>
      <c r="H2" s="157"/>
    </row>
    <row r="3" spans="1:8" ht="15.75" thickBot="1" x14ac:dyDescent="0.25">
      <c r="H3" s="14"/>
    </row>
    <row r="4" spans="1:8" s="18" customFormat="1" ht="130.5" customHeight="1" thickTop="1" thickBot="1" x14ac:dyDescent="0.25">
      <c r="A4" s="15" t="s">
        <v>5</v>
      </c>
      <c r="B4" s="16" t="s">
        <v>39</v>
      </c>
      <c r="C4" s="16" t="s">
        <v>35</v>
      </c>
      <c r="D4" s="16" t="s">
        <v>36</v>
      </c>
      <c r="E4" s="16" t="s">
        <v>37</v>
      </c>
      <c r="F4" s="16" t="s">
        <v>38</v>
      </c>
      <c r="G4" s="17" t="s">
        <v>15</v>
      </c>
      <c r="H4" s="17" t="s">
        <v>6</v>
      </c>
    </row>
    <row r="5" spans="1:8" s="18" customFormat="1" ht="16.5" thickTop="1" x14ac:dyDescent="0.2">
      <c r="A5" s="19" t="str">
        <f>'RFP Responses'!A4</f>
        <v>Accruent, LLC</v>
      </c>
      <c r="B5" s="33">
        <v>27</v>
      </c>
      <c r="C5" s="33">
        <v>17.600000000000001</v>
      </c>
      <c r="D5" s="33">
        <v>8</v>
      </c>
      <c r="E5" s="37">
        <v>8</v>
      </c>
      <c r="F5" s="50">
        <v>28.33392889047704</v>
      </c>
      <c r="G5" s="39">
        <f>B5+C5+D5+E5</f>
        <v>60.6</v>
      </c>
      <c r="H5" s="22">
        <f t="shared" ref="H5:H21" si="0">SUM(B5:F5)</f>
        <v>88.933928890477034</v>
      </c>
    </row>
    <row r="6" spans="1:8" x14ac:dyDescent="0.2">
      <c r="A6" s="19" t="str">
        <f>'RFP Responses'!A5</f>
        <v>AEI Consultants</v>
      </c>
      <c r="B6" s="33">
        <v>24.6</v>
      </c>
      <c r="C6" s="33">
        <v>16.399999999999999</v>
      </c>
      <c r="D6" s="33">
        <v>8</v>
      </c>
      <c r="E6" s="36">
        <v>7.6</v>
      </c>
      <c r="F6" s="51">
        <v>26.201536537430766</v>
      </c>
      <c r="G6" s="39">
        <f t="shared" ref="G6:G21" si="1">B6+C6+D6+E6</f>
        <v>56.6</v>
      </c>
      <c r="H6" s="22">
        <f t="shared" si="0"/>
        <v>82.801536537430763</v>
      </c>
    </row>
    <row r="7" spans="1:8" x14ac:dyDescent="0.2">
      <c r="A7" s="19" t="str">
        <f>'RFP Responses'!A6</f>
        <v>ATC Group Services, LLC</v>
      </c>
      <c r="B7" s="33">
        <v>27</v>
      </c>
      <c r="C7" s="33">
        <v>16</v>
      </c>
      <c r="D7" s="33">
        <v>7.8</v>
      </c>
      <c r="E7" s="36">
        <v>8</v>
      </c>
      <c r="F7" s="51">
        <v>29.341611577630871</v>
      </c>
      <c r="G7" s="39">
        <f t="shared" si="1"/>
        <v>58.8</v>
      </c>
      <c r="H7" s="22">
        <f t="shared" si="0"/>
        <v>88.141611577630869</v>
      </c>
    </row>
    <row r="8" spans="1:8" x14ac:dyDescent="0.2">
      <c r="A8" s="19" t="str">
        <f>'RFP Responses'!A7</f>
        <v>Bureau Veritas North America Inc.</v>
      </c>
      <c r="B8" s="33">
        <v>27</v>
      </c>
      <c r="C8" s="33">
        <v>17.2</v>
      </c>
      <c r="D8" s="33">
        <v>9</v>
      </c>
      <c r="E8" s="36">
        <v>8</v>
      </c>
      <c r="F8" s="51">
        <v>18.853403609076288</v>
      </c>
      <c r="G8" s="39">
        <f t="shared" si="1"/>
        <v>61.2</v>
      </c>
      <c r="H8" s="22">
        <f t="shared" si="0"/>
        <v>80.053403609076298</v>
      </c>
    </row>
    <row r="9" spans="1:8" x14ac:dyDescent="0.2">
      <c r="A9" s="19" t="str">
        <f>'RFP Responses'!A8</f>
        <v>Cardno GS, Inc.</v>
      </c>
      <c r="B9" s="33">
        <v>27</v>
      </c>
      <c r="C9" s="33">
        <v>17.2</v>
      </c>
      <c r="D9" s="33">
        <v>8</v>
      </c>
      <c r="E9" s="36">
        <v>8</v>
      </c>
      <c r="F9" s="51">
        <v>28.236108629623008</v>
      </c>
      <c r="G9" s="39">
        <f t="shared" si="1"/>
        <v>60.2</v>
      </c>
      <c r="H9" s="22">
        <f t="shared" si="0"/>
        <v>88.436108629623007</v>
      </c>
    </row>
    <row r="10" spans="1:8" x14ac:dyDescent="0.2">
      <c r="A10" s="19" t="str">
        <f>'RFP Responses'!A9</f>
        <v>CDI LR Kimball</v>
      </c>
      <c r="B10" s="33">
        <v>27</v>
      </c>
      <c r="C10" s="33">
        <v>16.8</v>
      </c>
      <c r="D10" s="33">
        <v>8</v>
      </c>
      <c r="E10" s="36">
        <v>8</v>
      </c>
      <c r="F10" s="51">
        <v>15.030373414329103</v>
      </c>
      <c r="G10" s="39">
        <f t="shared" si="1"/>
        <v>59.8</v>
      </c>
      <c r="H10" s="22">
        <f t="shared" si="0"/>
        <v>74.830373414329102</v>
      </c>
    </row>
    <row r="11" spans="1:8" x14ac:dyDescent="0.2">
      <c r="A11" s="19" t="str">
        <f>'RFP Responses'!A10</f>
        <v>EMG</v>
      </c>
      <c r="B11" s="33">
        <v>27</v>
      </c>
      <c r="C11" s="33">
        <v>16</v>
      </c>
      <c r="D11" s="33">
        <v>8</v>
      </c>
      <c r="E11" s="36">
        <v>8</v>
      </c>
      <c r="F11" s="51">
        <v>27.500893335715556</v>
      </c>
      <c r="G11" s="39">
        <f t="shared" si="1"/>
        <v>59</v>
      </c>
      <c r="H11" s="22">
        <f t="shared" si="0"/>
        <v>86.50089333571556</v>
      </c>
    </row>
    <row r="12" spans="1:8" x14ac:dyDescent="0.2">
      <c r="A12" s="19" t="str">
        <f>'RFP Responses'!A11</f>
        <v>Facility Engineering Associates PC</v>
      </c>
      <c r="B12" s="33">
        <v>25.8</v>
      </c>
      <c r="C12" s="33">
        <v>17.600000000000001</v>
      </c>
      <c r="D12" s="33">
        <v>8</v>
      </c>
      <c r="E12" s="36">
        <v>8</v>
      </c>
      <c r="F12" s="51">
        <v>27.528586742897975</v>
      </c>
      <c r="G12" s="39">
        <f t="shared" si="1"/>
        <v>59.400000000000006</v>
      </c>
      <c r="H12" s="22">
        <f t="shared" si="0"/>
        <v>86.928586742897977</v>
      </c>
    </row>
    <row r="13" spans="1:8" x14ac:dyDescent="0.2">
      <c r="A13" s="19" t="str">
        <f>'RFP Responses'!A12</f>
        <v>ISES Corporation</v>
      </c>
      <c r="B13" s="33">
        <v>27</v>
      </c>
      <c r="C13" s="33">
        <v>18</v>
      </c>
      <c r="D13" s="33">
        <v>8.6</v>
      </c>
      <c r="E13" s="36">
        <v>8</v>
      </c>
      <c r="F13" s="51">
        <v>27.990887975701266</v>
      </c>
      <c r="G13" s="39">
        <f t="shared" si="1"/>
        <v>61.6</v>
      </c>
      <c r="H13" s="22">
        <f t="shared" si="0"/>
        <v>89.590887975701264</v>
      </c>
    </row>
    <row r="14" spans="1:8" x14ac:dyDescent="0.2">
      <c r="A14" s="19" t="str">
        <f>'RFP Responses'!A13</f>
        <v>McKinstry Essention, LLC</v>
      </c>
      <c r="B14" s="33">
        <v>27</v>
      </c>
      <c r="C14" s="33">
        <v>18</v>
      </c>
      <c r="D14" s="33">
        <v>9</v>
      </c>
      <c r="E14" s="36">
        <v>8</v>
      </c>
      <c r="F14" s="51">
        <v>25.603448275862068</v>
      </c>
      <c r="G14" s="39">
        <f t="shared" si="1"/>
        <v>62</v>
      </c>
      <c r="H14" s="22">
        <f t="shared" si="0"/>
        <v>87.603448275862064</v>
      </c>
    </row>
    <row r="15" spans="1:8" x14ac:dyDescent="0.2">
      <c r="A15" s="19" t="str">
        <f>'RFP Responses'!A14</f>
        <v>NV5</v>
      </c>
      <c r="B15" s="33">
        <v>26.4</v>
      </c>
      <c r="C15" s="33">
        <v>17.2</v>
      </c>
      <c r="D15" s="33">
        <v>8.4</v>
      </c>
      <c r="E15" s="36">
        <v>8</v>
      </c>
      <c r="F15" s="51">
        <v>22.506253350008933</v>
      </c>
      <c r="G15" s="39">
        <f t="shared" si="1"/>
        <v>59.999999999999993</v>
      </c>
      <c r="H15" s="22">
        <f t="shared" si="0"/>
        <v>82.506253350008933</v>
      </c>
    </row>
    <row r="16" spans="1:8" x14ac:dyDescent="0.2">
      <c r="A16" s="19" t="str">
        <f>'RFP Responses'!A15</f>
        <v>PDG Archite4cts</v>
      </c>
      <c r="B16" s="33">
        <v>26.4</v>
      </c>
      <c r="C16" s="33">
        <v>17.600000000000001</v>
      </c>
      <c r="D16" s="33">
        <v>8.6</v>
      </c>
      <c r="E16" s="36">
        <v>8</v>
      </c>
      <c r="F16" s="51">
        <v>27.378506342683576</v>
      </c>
      <c r="G16" s="39">
        <f t="shared" si="1"/>
        <v>60.6</v>
      </c>
      <c r="H16" s="22">
        <f t="shared" si="0"/>
        <v>87.978506342683573</v>
      </c>
    </row>
    <row r="17" spans="1:8" x14ac:dyDescent="0.2">
      <c r="A17" s="19" t="str">
        <f>'RFP Responses'!A16</f>
        <v>PSI</v>
      </c>
      <c r="B17" s="33">
        <v>26.4</v>
      </c>
      <c r="C17" s="33">
        <v>16</v>
      </c>
      <c r="D17" s="33">
        <v>7</v>
      </c>
      <c r="E17" s="36">
        <v>8</v>
      </c>
      <c r="F17" s="51">
        <v>29.999999999999996</v>
      </c>
      <c r="G17" s="39">
        <f t="shared" si="1"/>
        <v>57.4</v>
      </c>
      <c r="H17" s="22">
        <f t="shared" si="0"/>
        <v>87.399999999999991</v>
      </c>
    </row>
    <row r="18" spans="1:8" x14ac:dyDescent="0.2">
      <c r="A18" s="19" t="str">
        <f>'RFP Responses'!A17</f>
        <v>Rice &amp; Gardner</v>
      </c>
      <c r="B18" s="33">
        <v>27</v>
      </c>
      <c r="C18" s="33">
        <v>18</v>
      </c>
      <c r="D18" s="33">
        <v>9</v>
      </c>
      <c r="E18" s="36">
        <v>8</v>
      </c>
      <c r="F18" s="51">
        <v>13.423709129891011</v>
      </c>
      <c r="G18" s="39">
        <f t="shared" si="1"/>
        <v>62</v>
      </c>
      <c r="H18" s="22">
        <f t="shared" si="0"/>
        <v>75.423709129891009</v>
      </c>
    </row>
    <row r="19" spans="1:8" x14ac:dyDescent="0.2">
      <c r="A19" s="19" t="str">
        <f>'RFP Responses'!A18</f>
        <v>Simpson Gumpertz &amp; Herger Inc.</v>
      </c>
      <c r="B19" s="33">
        <v>26.4</v>
      </c>
      <c r="C19" s="33">
        <v>16.8</v>
      </c>
      <c r="D19" s="33">
        <v>8</v>
      </c>
      <c r="E19" s="36">
        <v>8</v>
      </c>
      <c r="F19" s="51">
        <v>28.001608004288009</v>
      </c>
      <c r="G19" s="39">
        <f t="shared" si="1"/>
        <v>59.2</v>
      </c>
      <c r="H19" s="22">
        <f t="shared" si="0"/>
        <v>87.201608004288005</v>
      </c>
    </row>
    <row r="20" spans="1:8" x14ac:dyDescent="0.2">
      <c r="A20" s="19" t="str">
        <f>'RFP Responses'!A19</f>
        <v>Stanley Consultants, Inc.</v>
      </c>
      <c r="B20" s="33">
        <v>26.4</v>
      </c>
      <c r="C20" s="33">
        <v>17.2</v>
      </c>
      <c r="D20" s="33">
        <v>8.1999999999999993</v>
      </c>
      <c r="E20" s="36">
        <v>8</v>
      </c>
      <c r="F20" s="51">
        <v>6.0478827943541171</v>
      </c>
      <c r="G20" s="39">
        <f t="shared" si="1"/>
        <v>59.8</v>
      </c>
      <c r="H20" s="22">
        <f t="shared" si="0"/>
        <v>65.847882794354121</v>
      </c>
    </row>
    <row r="21" spans="1:8" x14ac:dyDescent="0.2">
      <c r="A21" s="19" t="str">
        <f>'RFP Responses'!A20</f>
        <v>Zero Six Consulting, LLC</v>
      </c>
      <c r="B21" s="33">
        <v>27</v>
      </c>
      <c r="C21" s="33">
        <v>17.600000000000001</v>
      </c>
      <c r="D21" s="33">
        <v>8.6</v>
      </c>
      <c r="E21" s="36">
        <v>8</v>
      </c>
      <c r="F21" s="51">
        <v>0</v>
      </c>
      <c r="G21" s="39">
        <f t="shared" si="1"/>
        <v>61.2</v>
      </c>
      <c r="H21" s="22">
        <f t="shared" si="0"/>
        <v>61.2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4" workbookViewId="0">
      <selection activeCell="F5" sqref="F5:F21"/>
    </sheetView>
  </sheetViews>
  <sheetFormatPr defaultRowHeight="15" x14ac:dyDescent="0.2"/>
  <cols>
    <col min="1" max="1" width="41.7109375" style="13" customWidth="1"/>
    <col min="2" max="5" width="9.140625" style="13"/>
    <col min="6" max="6" width="9.140625" style="46"/>
    <col min="7" max="7" width="12.28515625" style="13" customWidth="1"/>
    <col min="8" max="8" width="12.140625" style="13" customWidth="1"/>
    <col min="9" max="256" width="9.140625" style="13"/>
    <col min="257" max="257" width="41.7109375" style="13" customWidth="1"/>
    <col min="258" max="263" width="9.140625" style="13"/>
    <col min="264" max="264" width="17.5703125" style="13" bestFit="1" customWidth="1"/>
    <col min="265" max="512" width="9.140625" style="13"/>
    <col min="513" max="513" width="41.7109375" style="13" customWidth="1"/>
    <col min="514" max="519" width="9.140625" style="13"/>
    <col min="520" max="520" width="17.5703125" style="13" bestFit="1" customWidth="1"/>
    <col min="521" max="768" width="9.140625" style="13"/>
    <col min="769" max="769" width="41.7109375" style="13" customWidth="1"/>
    <col min="770" max="775" width="9.140625" style="13"/>
    <col min="776" max="776" width="17.5703125" style="13" bestFit="1" customWidth="1"/>
    <col min="777" max="1024" width="9.140625" style="13"/>
    <col min="1025" max="1025" width="41.7109375" style="13" customWidth="1"/>
    <col min="1026" max="1031" width="9.140625" style="13"/>
    <col min="1032" max="1032" width="17.5703125" style="13" bestFit="1" customWidth="1"/>
    <col min="1033" max="1280" width="9.140625" style="13"/>
    <col min="1281" max="1281" width="41.7109375" style="13" customWidth="1"/>
    <col min="1282" max="1287" width="9.140625" style="13"/>
    <col min="1288" max="1288" width="17.5703125" style="13" bestFit="1" customWidth="1"/>
    <col min="1289" max="1536" width="9.140625" style="13"/>
    <col min="1537" max="1537" width="41.7109375" style="13" customWidth="1"/>
    <col min="1538" max="1543" width="9.140625" style="13"/>
    <col min="1544" max="1544" width="17.5703125" style="13" bestFit="1" customWidth="1"/>
    <col min="1545" max="1792" width="9.140625" style="13"/>
    <col min="1793" max="1793" width="41.7109375" style="13" customWidth="1"/>
    <col min="1794" max="1799" width="9.140625" style="13"/>
    <col min="1800" max="1800" width="17.5703125" style="13" bestFit="1" customWidth="1"/>
    <col min="1801" max="2048" width="9.140625" style="13"/>
    <col min="2049" max="2049" width="41.7109375" style="13" customWidth="1"/>
    <col min="2050" max="2055" width="9.140625" style="13"/>
    <col min="2056" max="2056" width="17.5703125" style="13" bestFit="1" customWidth="1"/>
    <col min="2057" max="2304" width="9.140625" style="13"/>
    <col min="2305" max="2305" width="41.7109375" style="13" customWidth="1"/>
    <col min="2306" max="2311" width="9.140625" style="13"/>
    <col min="2312" max="2312" width="17.5703125" style="13" bestFit="1" customWidth="1"/>
    <col min="2313" max="2560" width="9.140625" style="13"/>
    <col min="2561" max="2561" width="41.7109375" style="13" customWidth="1"/>
    <col min="2562" max="2567" width="9.140625" style="13"/>
    <col min="2568" max="2568" width="17.5703125" style="13" bestFit="1" customWidth="1"/>
    <col min="2569" max="2816" width="9.140625" style="13"/>
    <col min="2817" max="2817" width="41.7109375" style="13" customWidth="1"/>
    <col min="2818" max="2823" width="9.140625" style="13"/>
    <col min="2824" max="2824" width="17.5703125" style="13" bestFit="1" customWidth="1"/>
    <col min="2825" max="3072" width="9.140625" style="13"/>
    <col min="3073" max="3073" width="41.7109375" style="13" customWidth="1"/>
    <col min="3074" max="3079" width="9.140625" style="13"/>
    <col min="3080" max="3080" width="17.5703125" style="13" bestFit="1" customWidth="1"/>
    <col min="3081" max="3328" width="9.140625" style="13"/>
    <col min="3329" max="3329" width="41.7109375" style="13" customWidth="1"/>
    <col min="3330" max="3335" width="9.140625" style="13"/>
    <col min="3336" max="3336" width="17.5703125" style="13" bestFit="1" customWidth="1"/>
    <col min="3337" max="3584" width="9.140625" style="13"/>
    <col min="3585" max="3585" width="41.7109375" style="13" customWidth="1"/>
    <col min="3586" max="3591" width="9.140625" style="13"/>
    <col min="3592" max="3592" width="17.5703125" style="13" bestFit="1" customWidth="1"/>
    <col min="3593" max="3840" width="9.140625" style="13"/>
    <col min="3841" max="3841" width="41.7109375" style="13" customWidth="1"/>
    <col min="3842" max="3847" width="9.140625" style="13"/>
    <col min="3848" max="3848" width="17.5703125" style="13" bestFit="1" customWidth="1"/>
    <col min="3849" max="4096" width="9.140625" style="13"/>
    <col min="4097" max="4097" width="41.7109375" style="13" customWidth="1"/>
    <col min="4098" max="4103" width="9.140625" style="13"/>
    <col min="4104" max="4104" width="17.5703125" style="13" bestFit="1" customWidth="1"/>
    <col min="4105" max="4352" width="9.140625" style="13"/>
    <col min="4353" max="4353" width="41.7109375" style="13" customWidth="1"/>
    <col min="4354" max="4359" width="9.140625" style="13"/>
    <col min="4360" max="4360" width="17.5703125" style="13" bestFit="1" customWidth="1"/>
    <col min="4361" max="4608" width="9.140625" style="13"/>
    <col min="4609" max="4609" width="41.7109375" style="13" customWidth="1"/>
    <col min="4610" max="4615" width="9.140625" style="13"/>
    <col min="4616" max="4616" width="17.5703125" style="13" bestFit="1" customWidth="1"/>
    <col min="4617" max="4864" width="9.140625" style="13"/>
    <col min="4865" max="4865" width="41.7109375" style="13" customWidth="1"/>
    <col min="4866" max="4871" width="9.140625" style="13"/>
    <col min="4872" max="4872" width="17.5703125" style="13" bestFit="1" customWidth="1"/>
    <col min="4873" max="5120" width="9.140625" style="13"/>
    <col min="5121" max="5121" width="41.7109375" style="13" customWidth="1"/>
    <col min="5122" max="5127" width="9.140625" style="13"/>
    <col min="5128" max="5128" width="17.5703125" style="13" bestFit="1" customWidth="1"/>
    <col min="5129" max="5376" width="9.140625" style="13"/>
    <col min="5377" max="5377" width="41.7109375" style="13" customWidth="1"/>
    <col min="5378" max="5383" width="9.140625" style="13"/>
    <col min="5384" max="5384" width="17.5703125" style="13" bestFit="1" customWidth="1"/>
    <col min="5385" max="5632" width="9.140625" style="13"/>
    <col min="5633" max="5633" width="41.7109375" style="13" customWidth="1"/>
    <col min="5634" max="5639" width="9.140625" style="13"/>
    <col min="5640" max="5640" width="17.5703125" style="13" bestFit="1" customWidth="1"/>
    <col min="5641" max="5888" width="9.140625" style="13"/>
    <col min="5889" max="5889" width="41.7109375" style="13" customWidth="1"/>
    <col min="5890" max="5895" width="9.140625" style="13"/>
    <col min="5896" max="5896" width="17.5703125" style="13" bestFit="1" customWidth="1"/>
    <col min="5897" max="6144" width="9.140625" style="13"/>
    <col min="6145" max="6145" width="41.7109375" style="13" customWidth="1"/>
    <col min="6146" max="6151" width="9.140625" style="13"/>
    <col min="6152" max="6152" width="17.5703125" style="13" bestFit="1" customWidth="1"/>
    <col min="6153" max="6400" width="9.140625" style="13"/>
    <col min="6401" max="6401" width="41.7109375" style="13" customWidth="1"/>
    <col min="6402" max="6407" width="9.140625" style="13"/>
    <col min="6408" max="6408" width="17.5703125" style="13" bestFit="1" customWidth="1"/>
    <col min="6409" max="6656" width="9.140625" style="13"/>
    <col min="6657" max="6657" width="41.7109375" style="13" customWidth="1"/>
    <col min="6658" max="6663" width="9.140625" style="13"/>
    <col min="6664" max="6664" width="17.5703125" style="13" bestFit="1" customWidth="1"/>
    <col min="6665" max="6912" width="9.140625" style="13"/>
    <col min="6913" max="6913" width="41.7109375" style="13" customWidth="1"/>
    <col min="6914" max="6919" width="9.140625" style="13"/>
    <col min="6920" max="6920" width="17.5703125" style="13" bestFit="1" customWidth="1"/>
    <col min="6921" max="7168" width="9.140625" style="13"/>
    <col min="7169" max="7169" width="41.7109375" style="13" customWidth="1"/>
    <col min="7170" max="7175" width="9.140625" style="13"/>
    <col min="7176" max="7176" width="17.5703125" style="13" bestFit="1" customWidth="1"/>
    <col min="7177" max="7424" width="9.140625" style="13"/>
    <col min="7425" max="7425" width="41.7109375" style="13" customWidth="1"/>
    <col min="7426" max="7431" width="9.140625" style="13"/>
    <col min="7432" max="7432" width="17.5703125" style="13" bestFit="1" customWidth="1"/>
    <col min="7433" max="7680" width="9.140625" style="13"/>
    <col min="7681" max="7681" width="41.7109375" style="13" customWidth="1"/>
    <col min="7682" max="7687" width="9.140625" style="13"/>
    <col min="7688" max="7688" width="17.5703125" style="13" bestFit="1" customWidth="1"/>
    <col min="7689" max="7936" width="9.140625" style="13"/>
    <col min="7937" max="7937" width="41.7109375" style="13" customWidth="1"/>
    <col min="7938" max="7943" width="9.140625" style="13"/>
    <col min="7944" max="7944" width="17.5703125" style="13" bestFit="1" customWidth="1"/>
    <col min="7945" max="8192" width="9.140625" style="13"/>
    <col min="8193" max="8193" width="41.7109375" style="13" customWidth="1"/>
    <col min="8194" max="8199" width="9.140625" style="13"/>
    <col min="8200" max="8200" width="17.5703125" style="13" bestFit="1" customWidth="1"/>
    <col min="8201" max="8448" width="9.140625" style="13"/>
    <col min="8449" max="8449" width="41.7109375" style="13" customWidth="1"/>
    <col min="8450" max="8455" width="9.140625" style="13"/>
    <col min="8456" max="8456" width="17.5703125" style="13" bestFit="1" customWidth="1"/>
    <col min="8457" max="8704" width="9.140625" style="13"/>
    <col min="8705" max="8705" width="41.7109375" style="13" customWidth="1"/>
    <col min="8706" max="8711" width="9.140625" style="13"/>
    <col min="8712" max="8712" width="17.5703125" style="13" bestFit="1" customWidth="1"/>
    <col min="8713" max="8960" width="9.140625" style="13"/>
    <col min="8961" max="8961" width="41.7109375" style="13" customWidth="1"/>
    <col min="8962" max="8967" width="9.140625" style="13"/>
    <col min="8968" max="8968" width="17.5703125" style="13" bestFit="1" customWidth="1"/>
    <col min="8969" max="9216" width="9.140625" style="13"/>
    <col min="9217" max="9217" width="41.7109375" style="13" customWidth="1"/>
    <col min="9218" max="9223" width="9.140625" style="13"/>
    <col min="9224" max="9224" width="17.5703125" style="13" bestFit="1" customWidth="1"/>
    <col min="9225" max="9472" width="9.140625" style="13"/>
    <col min="9473" max="9473" width="41.7109375" style="13" customWidth="1"/>
    <col min="9474" max="9479" width="9.140625" style="13"/>
    <col min="9480" max="9480" width="17.5703125" style="13" bestFit="1" customWidth="1"/>
    <col min="9481" max="9728" width="9.140625" style="13"/>
    <col min="9729" max="9729" width="41.7109375" style="13" customWidth="1"/>
    <col min="9730" max="9735" width="9.140625" style="13"/>
    <col min="9736" max="9736" width="17.5703125" style="13" bestFit="1" customWidth="1"/>
    <col min="9737" max="9984" width="9.140625" style="13"/>
    <col min="9985" max="9985" width="41.7109375" style="13" customWidth="1"/>
    <col min="9986" max="9991" width="9.140625" style="13"/>
    <col min="9992" max="9992" width="17.5703125" style="13" bestFit="1" customWidth="1"/>
    <col min="9993" max="10240" width="9.140625" style="13"/>
    <col min="10241" max="10241" width="41.7109375" style="13" customWidth="1"/>
    <col min="10242" max="10247" width="9.140625" style="13"/>
    <col min="10248" max="10248" width="17.5703125" style="13" bestFit="1" customWidth="1"/>
    <col min="10249" max="10496" width="9.140625" style="13"/>
    <col min="10497" max="10497" width="41.7109375" style="13" customWidth="1"/>
    <col min="10498" max="10503" width="9.140625" style="13"/>
    <col min="10504" max="10504" width="17.5703125" style="13" bestFit="1" customWidth="1"/>
    <col min="10505" max="10752" width="9.140625" style="13"/>
    <col min="10753" max="10753" width="41.7109375" style="13" customWidth="1"/>
    <col min="10754" max="10759" width="9.140625" style="13"/>
    <col min="10760" max="10760" width="17.5703125" style="13" bestFit="1" customWidth="1"/>
    <col min="10761" max="11008" width="9.140625" style="13"/>
    <col min="11009" max="11009" width="41.7109375" style="13" customWidth="1"/>
    <col min="11010" max="11015" width="9.140625" style="13"/>
    <col min="11016" max="11016" width="17.5703125" style="13" bestFit="1" customWidth="1"/>
    <col min="11017" max="11264" width="9.140625" style="13"/>
    <col min="11265" max="11265" width="41.7109375" style="13" customWidth="1"/>
    <col min="11266" max="11271" width="9.140625" style="13"/>
    <col min="11272" max="11272" width="17.5703125" style="13" bestFit="1" customWidth="1"/>
    <col min="11273" max="11520" width="9.140625" style="13"/>
    <col min="11521" max="11521" width="41.7109375" style="13" customWidth="1"/>
    <col min="11522" max="11527" width="9.140625" style="13"/>
    <col min="11528" max="11528" width="17.5703125" style="13" bestFit="1" customWidth="1"/>
    <col min="11529" max="11776" width="9.140625" style="13"/>
    <col min="11777" max="11777" width="41.7109375" style="13" customWidth="1"/>
    <col min="11778" max="11783" width="9.140625" style="13"/>
    <col min="11784" max="11784" width="17.5703125" style="13" bestFit="1" customWidth="1"/>
    <col min="11785" max="12032" width="9.140625" style="13"/>
    <col min="12033" max="12033" width="41.7109375" style="13" customWidth="1"/>
    <col min="12034" max="12039" width="9.140625" style="13"/>
    <col min="12040" max="12040" width="17.5703125" style="13" bestFit="1" customWidth="1"/>
    <col min="12041" max="12288" width="9.140625" style="13"/>
    <col min="12289" max="12289" width="41.7109375" style="13" customWidth="1"/>
    <col min="12290" max="12295" width="9.140625" style="13"/>
    <col min="12296" max="12296" width="17.5703125" style="13" bestFit="1" customWidth="1"/>
    <col min="12297" max="12544" width="9.140625" style="13"/>
    <col min="12545" max="12545" width="41.7109375" style="13" customWidth="1"/>
    <col min="12546" max="12551" width="9.140625" style="13"/>
    <col min="12552" max="12552" width="17.5703125" style="13" bestFit="1" customWidth="1"/>
    <col min="12553" max="12800" width="9.140625" style="13"/>
    <col min="12801" max="12801" width="41.7109375" style="13" customWidth="1"/>
    <col min="12802" max="12807" width="9.140625" style="13"/>
    <col min="12808" max="12808" width="17.5703125" style="13" bestFit="1" customWidth="1"/>
    <col min="12809" max="13056" width="9.140625" style="13"/>
    <col min="13057" max="13057" width="41.7109375" style="13" customWidth="1"/>
    <col min="13058" max="13063" width="9.140625" style="13"/>
    <col min="13064" max="13064" width="17.5703125" style="13" bestFit="1" customWidth="1"/>
    <col min="13065" max="13312" width="9.140625" style="13"/>
    <col min="13313" max="13313" width="41.7109375" style="13" customWidth="1"/>
    <col min="13314" max="13319" width="9.140625" style="13"/>
    <col min="13320" max="13320" width="17.5703125" style="13" bestFit="1" customWidth="1"/>
    <col min="13321" max="13568" width="9.140625" style="13"/>
    <col min="13569" max="13569" width="41.7109375" style="13" customWidth="1"/>
    <col min="13570" max="13575" width="9.140625" style="13"/>
    <col min="13576" max="13576" width="17.5703125" style="13" bestFit="1" customWidth="1"/>
    <col min="13577" max="13824" width="9.140625" style="13"/>
    <col min="13825" max="13825" width="41.7109375" style="13" customWidth="1"/>
    <col min="13826" max="13831" width="9.140625" style="13"/>
    <col min="13832" max="13832" width="17.5703125" style="13" bestFit="1" customWidth="1"/>
    <col min="13833" max="14080" width="9.140625" style="13"/>
    <col min="14081" max="14081" width="41.7109375" style="13" customWidth="1"/>
    <col min="14082" max="14087" width="9.140625" style="13"/>
    <col min="14088" max="14088" width="17.5703125" style="13" bestFit="1" customWidth="1"/>
    <col min="14089" max="14336" width="9.140625" style="13"/>
    <col min="14337" max="14337" width="41.7109375" style="13" customWidth="1"/>
    <col min="14338" max="14343" width="9.140625" style="13"/>
    <col min="14344" max="14344" width="17.5703125" style="13" bestFit="1" customWidth="1"/>
    <col min="14345" max="14592" width="9.140625" style="13"/>
    <col min="14593" max="14593" width="41.7109375" style="13" customWidth="1"/>
    <col min="14594" max="14599" width="9.140625" style="13"/>
    <col min="14600" max="14600" width="17.5703125" style="13" bestFit="1" customWidth="1"/>
    <col min="14601" max="14848" width="9.140625" style="13"/>
    <col min="14849" max="14849" width="41.7109375" style="13" customWidth="1"/>
    <col min="14850" max="14855" width="9.140625" style="13"/>
    <col min="14856" max="14856" width="17.5703125" style="13" bestFit="1" customWidth="1"/>
    <col min="14857" max="15104" width="9.140625" style="13"/>
    <col min="15105" max="15105" width="41.7109375" style="13" customWidth="1"/>
    <col min="15106" max="15111" width="9.140625" style="13"/>
    <col min="15112" max="15112" width="17.5703125" style="13" bestFit="1" customWidth="1"/>
    <col min="15113" max="15360" width="9.140625" style="13"/>
    <col min="15361" max="15361" width="41.7109375" style="13" customWidth="1"/>
    <col min="15362" max="15367" width="9.140625" style="13"/>
    <col min="15368" max="15368" width="17.5703125" style="13" bestFit="1" customWidth="1"/>
    <col min="15369" max="15616" width="9.140625" style="13"/>
    <col min="15617" max="15617" width="41.7109375" style="13" customWidth="1"/>
    <col min="15618" max="15623" width="9.140625" style="13"/>
    <col min="15624" max="15624" width="17.5703125" style="13" bestFit="1" customWidth="1"/>
    <col min="15625" max="15872" width="9.140625" style="13"/>
    <col min="15873" max="15873" width="41.7109375" style="13" customWidth="1"/>
    <col min="15874" max="15879" width="9.140625" style="13"/>
    <col min="15880" max="15880" width="17.5703125" style="13" bestFit="1" customWidth="1"/>
    <col min="15881" max="16128" width="9.140625" style="13"/>
    <col min="16129" max="16129" width="41.7109375" style="13" customWidth="1"/>
    <col min="16130" max="16135" width="9.140625" style="13"/>
    <col min="16136" max="16136" width="17.5703125" style="13" bestFit="1" customWidth="1"/>
    <col min="16137" max="16384" width="9.140625" style="13"/>
  </cols>
  <sheetData>
    <row r="1" spans="1:8" ht="15.75" x14ac:dyDescent="0.25">
      <c r="A1" s="154" t="s">
        <v>0</v>
      </c>
      <c r="B1" s="155"/>
      <c r="C1" s="155"/>
      <c r="D1" s="155"/>
      <c r="E1" s="155"/>
      <c r="F1" s="155"/>
      <c r="G1" s="155"/>
      <c r="H1" s="155"/>
    </row>
    <row r="2" spans="1:8" ht="45.75" customHeight="1" x14ac:dyDescent="0.2">
      <c r="A2" s="156" t="str">
        <f>'RFP Responses'!A1</f>
        <v>RFP730-18001 Facility Condition Assessment Services</v>
      </c>
      <c r="B2" s="157"/>
      <c r="C2" s="157"/>
      <c r="D2" s="157"/>
      <c r="E2" s="157"/>
      <c r="F2" s="157"/>
      <c r="G2" s="157"/>
      <c r="H2" s="157"/>
    </row>
    <row r="3" spans="1:8" ht="15.75" thickBot="1" x14ac:dyDescent="0.25">
      <c r="H3" s="14"/>
    </row>
    <row r="4" spans="1:8" s="18" customFormat="1" ht="130.5" customHeight="1" thickTop="1" thickBot="1" x14ac:dyDescent="0.25">
      <c r="A4" s="15" t="s">
        <v>5</v>
      </c>
      <c r="B4" s="16" t="s">
        <v>39</v>
      </c>
      <c r="C4" s="16" t="s">
        <v>35</v>
      </c>
      <c r="D4" s="16" t="s">
        <v>36</v>
      </c>
      <c r="E4" s="16" t="s">
        <v>37</v>
      </c>
      <c r="F4" s="16" t="s">
        <v>38</v>
      </c>
      <c r="G4" s="17" t="s">
        <v>15</v>
      </c>
      <c r="H4" s="17" t="s">
        <v>6</v>
      </c>
    </row>
    <row r="5" spans="1:8" s="18" customFormat="1" ht="16.5" thickTop="1" x14ac:dyDescent="0.2">
      <c r="A5" s="19" t="str">
        <f>'RFP Responses'!A4</f>
        <v>Accruent, LLC</v>
      </c>
      <c r="B5" s="33">
        <v>18</v>
      </c>
      <c r="C5" s="33">
        <v>19.2</v>
      </c>
      <c r="D5" s="33">
        <v>8.1999999999999993</v>
      </c>
      <c r="E5" s="41">
        <v>6.2</v>
      </c>
      <c r="F5" s="47">
        <v>28.33392889047704</v>
      </c>
      <c r="G5" s="43">
        <f>B5+C5+D5+E5</f>
        <v>51.600000000000009</v>
      </c>
      <c r="H5" s="22">
        <f t="shared" ref="H5:H21" si="0">SUM(B5:F5)</f>
        <v>79.933928890477048</v>
      </c>
    </row>
    <row r="6" spans="1:8" x14ac:dyDescent="0.2">
      <c r="A6" s="19" t="str">
        <f>'RFP Responses'!A5</f>
        <v>AEI Consultants</v>
      </c>
      <c r="B6" s="33">
        <v>19.2</v>
      </c>
      <c r="C6" s="33">
        <v>20</v>
      </c>
      <c r="D6" s="33">
        <v>10</v>
      </c>
      <c r="E6" s="40">
        <v>6</v>
      </c>
      <c r="F6" s="48">
        <v>26.201536537430766</v>
      </c>
      <c r="G6" s="43">
        <f t="shared" ref="G6:G21" si="1">B6+C6+D6+E6</f>
        <v>55.2</v>
      </c>
      <c r="H6" s="22">
        <f t="shared" si="0"/>
        <v>81.401536537430772</v>
      </c>
    </row>
    <row r="7" spans="1:8" x14ac:dyDescent="0.2">
      <c r="A7" s="19" t="str">
        <f>'RFP Responses'!A6</f>
        <v>ATC Group Services, LLC</v>
      </c>
      <c r="B7" s="33">
        <v>24.6</v>
      </c>
      <c r="C7" s="33">
        <v>18.399999999999999</v>
      </c>
      <c r="D7" s="33">
        <v>6</v>
      </c>
      <c r="E7" s="40">
        <v>6</v>
      </c>
      <c r="F7" s="48">
        <v>29.341611577630871</v>
      </c>
      <c r="G7" s="43">
        <f t="shared" si="1"/>
        <v>55</v>
      </c>
      <c r="H7" s="22">
        <f t="shared" si="0"/>
        <v>84.341611577630871</v>
      </c>
    </row>
    <row r="8" spans="1:8" x14ac:dyDescent="0.2">
      <c r="A8" s="19" t="str">
        <f>'RFP Responses'!A7</f>
        <v>Bureau Veritas North America Inc.</v>
      </c>
      <c r="B8" s="33">
        <v>30</v>
      </c>
      <c r="C8" s="33">
        <v>20</v>
      </c>
      <c r="D8" s="33">
        <v>8</v>
      </c>
      <c r="E8" s="40">
        <v>6</v>
      </c>
      <c r="F8" s="48">
        <v>18.853403609076288</v>
      </c>
      <c r="G8" s="43">
        <f t="shared" si="1"/>
        <v>64</v>
      </c>
      <c r="H8" s="22">
        <f t="shared" si="0"/>
        <v>82.853403609076281</v>
      </c>
    </row>
    <row r="9" spans="1:8" x14ac:dyDescent="0.2">
      <c r="A9" s="19" t="str">
        <f>'RFP Responses'!A8</f>
        <v>Cardno GS, Inc.</v>
      </c>
      <c r="B9" s="33">
        <v>19.2</v>
      </c>
      <c r="C9" s="33">
        <v>20</v>
      </c>
      <c r="D9" s="33">
        <v>10</v>
      </c>
      <c r="E9" s="40">
        <v>10</v>
      </c>
      <c r="F9" s="48">
        <v>28.236108629623008</v>
      </c>
      <c r="G9" s="43">
        <f t="shared" si="1"/>
        <v>59.2</v>
      </c>
      <c r="H9" s="22">
        <f t="shared" si="0"/>
        <v>87.436108629623007</v>
      </c>
    </row>
    <row r="10" spans="1:8" x14ac:dyDescent="0.2">
      <c r="A10" s="19" t="str">
        <f>'RFP Responses'!A9</f>
        <v>CDI LR Kimball</v>
      </c>
      <c r="B10" s="33">
        <v>30</v>
      </c>
      <c r="C10" s="33">
        <v>12.8</v>
      </c>
      <c r="D10" s="33">
        <v>7.8</v>
      </c>
      <c r="E10" s="40">
        <v>7.8</v>
      </c>
      <c r="F10" s="48">
        <v>15.030373414329103</v>
      </c>
      <c r="G10" s="43">
        <f t="shared" si="1"/>
        <v>58.399999999999991</v>
      </c>
      <c r="H10" s="22">
        <f t="shared" si="0"/>
        <v>73.430373414329097</v>
      </c>
    </row>
    <row r="11" spans="1:8" x14ac:dyDescent="0.2">
      <c r="A11" s="19" t="str">
        <f>'RFP Responses'!A10</f>
        <v>EMG</v>
      </c>
      <c r="B11" s="33">
        <v>18</v>
      </c>
      <c r="C11" s="33">
        <v>20</v>
      </c>
      <c r="D11" s="33">
        <v>10</v>
      </c>
      <c r="E11" s="40">
        <v>10</v>
      </c>
      <c r="F11" s="48">
        <v>27.500893335715556</v>
      </c>
      <c r="G11" s="43">
        <f t="shared" si="1"/>
        <v>58</v>
      </c>
      <c r="H11" s="22">
        <f t="shared" si="0"/>
        <v>85.50089333571556</v>
      </c>
    </row>
    <row r="12" spans="1:8" x14ac:dyDescent="0.2">
      <c r="A12" s="19" t="str">
        <f>'RFP Responses'!A11</f>
        <v>Facility Engineering Associates PC</v>
      </c>
      <c r="B12" s="33">
        <v>30</v>
      </c>
      <c r="C12" s="33">
        <v>20</v>
      </c>
      <c r="D12" s="33">
        <v>6.2</v>
      </c>
      <c r="E12" s="40">
        <v>6</v>
      </c>
      <c r="F12" s="48">
        <v>27.528586742897975</v>
      </c>
      <c r="G12" s="43">
        <f t="shared" si="1"/>
        <v>62.2</v>
      </c>
      <c r="H12" s="22">
        <f t="shared" si="0"/>
        <v>89.728586742897974</v>
      </c>
    </row>
    <row r="13" spans="1:8" x14ac:dyDescent="0.2">
      <c r="A13" s="19" t="str">
        <f>'RFP Responses'!A12</f>
        <v>ISES Corporation</v>
      </c>
      <c r="B13" s="33">
        <v>18.600000000000001</v>
      </c>
      <c r="C13" s="33">
        <v>14.8</v>
      </c>
      <c r="D13" s="33">
        <v>10</v>
      </c>
      <c r="E13" s="40">
        <v>7.8</v>
      </c>
      <c r="F13" s="48">
        <v>27.990887975701266</v>
      </c>
      <c r="G13" s="43">
        <f t="shared" si="1"/>
        <v>51.2</v>
      </c>
      <c r="H13" s="22">
        <f t="shared" si="0"/>
        <v>79.190887975701273</v>
      </c>
    </row>
    <row r="14" spans="1:8" x14ac:dyDescent="0.2">
      <c r="A14" s="19" t="str">
        <f>'RFP Responses'!A13</f>
        <v>McKinstry Essention, LLC</v>
      </c>
      <c r="B14" s="33">
        <v>23.4</v>
      </c>
      <c r="C14" s="33">
        <v>15.6</v>
      </c>
      <c r="D14" s="33">
        <v>10</v>
      </c>
      <c r="E14" s="40">
        <v>10</v>
      </c>
      <c r="F14" s="48">
        <v>25.603448275862068</v>
      </c>
      <c r="G14" s="43">
        <f t="shared" si="1"/>
        <v>59</v>
      </c>
      <c r="H14" s="22">
        <f t="shared" si="0"/>
        <v>84.603448275862064</v>
      </c>
    </row>
    <row r="15" spans="1:8" x14ac:dyDescent="0.2">
      <c r="A15" s="19" t="str">
        <f>'RFP Responses'!A14</f>
        <v>NV5</v>
      </c>
      <c r="B15" s="33">
        <v>30</v>
      </c>
      <c r="C15" s="33">
        <v>20</v>
      </c>
      <c r="D15" s="33">
        <v>10</v>
      </c>
      <c r="E15" s="40">
        <v>10</v>
      </c>
      <c r="F15" s="48">
        <v>22.506253350008933</v>
      </c>
      <c r="G15" s="43">
        <f t="shared" si="1"/>
        <v>70</v>
      </c>
      <c r="H15" s="22">
        <f t="shared" si="0"/>
        <v>92.506253350008933</v>
      </c>
    </row>
    <row r="16" spans="1:8" x14ac:dyDescent="0.2">
      <c r="A16" s="19" t="str">
        <f>'RFP Responses'!A15</f>
        <v>PDG Archite4cts</v>
      </c>
      <c r="B16" s="33">
        <v>23.4</v>
      </c>
      <c r="C16" s="33">
        <v>15.2</v>
      </c>
      <c r="D16" s="33">
        <v>6.4</v>
      </c>
      <c r="E16" s="40">
        <v>6.2</v>
      </c>
      <c r="F16" s="48">
        <v>27.378506342683576</v>
      </c>
      <c r="G16" s="43">
        <f t="shared" si="1"/>
        <v>51.199999999999996</v>
      </c>
      <c r="H16" s="22">
        <f t="shared" si="0"/>
        <v>78.578506342683568</v>
      </c>
    </row>
    <row r="17" spans="1:8" x14ac:dyDescent="0.2">
      <c r="A17" s="19" t="str">
        <f>'RFP Responses'!A16</f>
        <v>PSI</v>
      </c>
      <c r="B17" s="33">
        <v>19.2</v>
      </c>
      <c r="C17" s="33">
        <v>20</v>
      </c>
      <c r="D17" s="33">
        <v>10</v>
      </c>
      <c r="E17" s="40">
        <v>10</v>
      </c>
      <c r="F17" s="48">
        <v>29.999999999999996</v>
      </c>
      <c r="G17" s="43">
        <f t="shared" si="1"/>
        <v>59.2</v>
      </c>
      <c r="H17" s="22">
        <f t="shared" si="0"/>
        <v>89.2</v>
      </c>
    </row>
    <row r="18" spans="1:8" x14ac:dyDescent="0.2">
      <c r="A18" s="19" t="str">
        <f>'RFP Responses'!A17</f>
        <v>Rice &amp; Gardner</v>
      </c>
      <c r="B18" s="33">
        <v>30</v>
      </c>
      <c r="C18" s="33">
        <v>20</v>
      </c>
      <c r="D18" s="33">
        <v>7.2</v>
      </c>
      <c r="E18" s="40">
        <v>6</v>
      </c>
      <c r="F18" s="48">
        <v>13.423709129891011</v>
      </c>
      <c r="G18" s="43">
        <f t="shared" si="1"/>
        <v>63.2</v>
      </c>
      <c r="H18" s="22">
        <f t="shared" si="0"/>
        <v>76.623709129891012</v>
      </c>
    </row>
    <row r="19" spans="1:8" x14ac:dyDescent="0.2">
      <c r="A19" s="19" t="str">
        <f>'RFP Responses'!A18</f>
        <v>Simpson Gumpertz &amp; Herger Inc.</v>
      </c>
      <c r="B19" s="33">
        <v>18</v>
      </c>
      <c r="C19" s="33">
        <v>12</v>
      </c>
      <c r="D19" s="33">
        <v>6</v>
      </c>
      <c r="E19" s="40">
        <v>6</v>
      </c>
      <c r="F19" s="48">
        <v>28.001608004288009</v>
      </c>
      <c r="G19" s="43">
        <f t="shared" si="1"/>
        <v>42</v>
      </c>
      <c r="H19" s="22">
        <f t="shared" si="0"/>
        <v>70.001608004288016</v>
      </c>
    </row>
    <row r="20" spans="1:8" x14ac:dyDescent="0.2">
      <c r="A20" s="19" t="str">
        <f>'RFP Responses'!A19</f>
        <v>Stanley Consultants, Inc.</v>
      </c>
      <c r="B20" s="33">
        <v>30</v>
      </c>
      <c r="C20" s="33">
        <v>20</v>
      </c>
      <c r="D20" s="33">
        <v>10</v>
      </c>
      <c r="E20" s="40">
        <v>10</v>
      </c>
      <c r="F20" s="48">
        <v>6.0478827943541171</v>
      </c>
      <c r="G20" s="43">
        <f t="shared" si="1"/>
        <v>70</v>
      </c>
      <c r="H20" s="22">
        <f t="shared" si="0"/>
        <v>76.047882794354123</v>
      </c>
    </row>
    <row r="21" spans="1:8" x14ac:dyDescent="0.2">
      <c r="A21" s="19" t="str">
        <f>'RFP Responses'!A20</f>
        <v>Zero Six Consulting, LLC</v>
      </c>
      <c r="B21" s="33">
        <v>30</v>
      </c>
      <c r="C21" s="33">
        <v>20</v>
      </c>
      <c r="D21" s="33">
        <v>6</v>
      </c>
      <c r="E21" s="40">
        <v>7.6</v>
      </c>
      <c r="F21" s="48">
        <v>0</v>
      </c>
      <c r="G21" s="43">
        <f t="shared" si="1"/>
        <v>63.6</v>
      </c>
      <c r="H21" s="22">
        <f t="shared" si="0"/>
        <v>63.6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21"/>
  <sheetViews>
    <sheetView topLeftCell="A4" zoomScaleNormal="100" workbookViewId="0">
      <selection activeCell="B4" sqref="B4:F4"/>
    </sheetView>
  </sheetViews>
  <sheetFormatPr defaultRowHeight="15" x14ac:dyDescent="0.2"/>
  <cols>
    <col min="1" max="1" width="45.7109375" style="1" customWidth="1"/>
    <col min="2" max="2" width="10.85546875" style="1" bestFit="1" customWidth="1"/>
    <col min="3" max="3" width="10.85546875" style="1" customWidth="1"/>
    <col min="4" max="6" width="9" style="1" customWidth="1"/>
    <col min="7" max="7" width="17.5703125" style="1" bestFit="1" customWidth="1"/>
    <col min="8" max="8" width="13.42578125" style="1" customWidth="1"/>
    <col min="9" max="16384" width="9.140625" style="1"/>
  </cols>
  <sheetData>
    <row r="1" spans="1:8" ht="15.75" x14ac:dyDescent="0.25">
      <c r="A1" s="158" t="s">
        <v>4</v>
      </c>
      <c r="B1" s="159"/>
      <c r="C1" s="159"/>
      <c r="D1" s="159"/>
      <c r="E1" s="159"/>
      <c r="F1" s="159"/>
      <c r="G1" s="159"/>
      <c r="H1" s="159"/>
    </row>
    <row r="2" spans="1:8" ht="34.5" customHeight="1" x14ac:dyDescent="0.2">
      <c r="A2" s="160" t="str">
        <f>'RFP Responses'!A1</f>
        <v>RFP730-18001 Facility Condition Assessment Services</v>
      </c>
      <c r="B2" s="161"/>
      <c r="C2" s="161"/>
      <c r="D2" s="161"/>
      <c r="E2" s="161"/>
      <c r="F2" s="161"/>
      <c r="G2" s="161"/>
      <c r="H2" s="161"/>
    </row>
    <row r="3" spans="1:8" ht="15.75" customHeight="1" thickBot="1" x14ac:dyDescent="0.25">
      <c r="G3" s="4"/>
      <c r="H3" s="4"/>
    </row>
    <row r="4" spans="1:8" s="2" customFormat="1" ht="130.5" customHeight="1" thickBot="1" x14ac:dyDescent="0.25">
      <c r="A4" s="6" t="s">
        <v>2</v>
      </c>
      <c r="B4" s="12" t="s">
        <v>216</v>
      </c>
      <c r="C4" s="12" t="s">
        <v>217</v>
      </c>
      <c r="D4" s="12" t="s">
        <v>218</v>
      </c>
      <c r="E4" s="12" t="s">
        <v>219</v>
      </c>
      <c r="F4" s="12" t="s">
        <v>220</v>
      </c>
      <c r="G4" s="5" t="s">
        <v>3</v>
      </c>
      <c r="H4" s="11" t="s">
        <v>1</v>
      </c>
    </row>
    <row r="5" spans="1:8" x14ac:dyDescent="0.2">
      <c r="A5" s="19" t="str">
        <f>'RFP Responses'!A4</f>
        <v>Accruent, LLC</v>
      </c>
      <c r="B5" s="9">
        <f>'Evaluator 1'!G5</f>
        <v>53</v>
      </c>
      <c r="C5" s="9">
        <f>'Evaluator 2'!G5</f>
        <v>47</v>
      </c>
      <c r="D5" s="9">
        <f>'Evaluator 3'!G5</f>
        <v>61</v>
      </c>
      <c r="E5" s="9">
        <f>'Evaluator 4'!G5</f>
        <v>60.6</v>
      </c>
      <c r="F5" s="9">
        <f>'Evaluator 5'!G5</f>
        <v>51.600000000000009</v>
      </c>
      <c r="G5" s="7">
        <f>AVERAGE(B5:F5)</f>
        <v>54.64</v>
      </c>
      <c r="H5" s="44">
        <f>RANK(G5,$G$5:$G$21,0)</f>
        <v>3</v>
      </c>
    </row>
    <row r="6" spans="1:8" x14ac:dyDescent="0.2">
      <c r="A6" s="19" t="str">
        <f>'RFP Responses'!A5</f>
        <v>AEI Consultants</v>
      </c>
      <c r="B6" s="9">
        <f>'Evaluator 1'!G6</f>
        <v>16</v>
      </c>
      <c r="C6" s="9">
        <f>'Evaluator 2'!G6</f>
        <v>0</v>
      </c>
      <c r="D6" s="9">
        <f>'Evaluator 3'!G6</f>
        <v>32</v>
      </c>
      <c r="E6" s="9">
        <f>'Evaluator 4'!G6</f>
        <v>56.6</v>
      </c>
      <c r="F6" s="9">
        <f>'Evaluator 5'!G6</f>
        <v>55.2</v>
      </c>
      <c r="G6" s="10">
        <f>AVERAGE(B6:F6)</f>
        <v>31.96</v>
      </c>
      <c r="H6" s="44">
        <f t="shared" ref="H6:H21" si="0">RANK(G6,$G$5:$G$21,0)</f>
        <v>17</v>
      </c>
    </row>
    <row r="7" spans="1:8" s="26" customFormat="1" x14ac:dyDescent="0.2">
      <c r="A7" s="19" t="str">
        <f>'RFP Responses'!A6</f>
        <v>ATC Group Services, LLC</v>
      </c>
      <c r="B7" s="45">
        <f>'Evaluator 1'!G7</f>
        <v>46</v>
      </c>
      <c r="C7" s="45">
        <f>'Evaluator 2'!G7</f>
        <v>39</v>
      </c>
      <c r="D7" s="45">
        <f>'Evaluator 3'!G7</f>
        <v>42</v>
      </c>
      <c r="E7" s="45">
        <f>'Evaluator 4'!G7</f>
        <v>58.8</v>
      </c>
      <c r="F7" s="45">
        <f>'Evaluator 5'!G7</f>
        <v>55</v>
      </c>
      <c r="G7" s="28">
        <f>AVERAGE(B7:F7)</f>
        <v>48.160000000000004</v>
      </c>
      <c r="H7" s="44">
        <f t="shared" si="0"/>
        <v>12</v>
      </c>
    </row>
    <row r="8" spans="1:8" x14ac:dyDescent="0.2">
      <c r="A8" s="19" t="str">
        <f>'RFP Responses'!A7</f>
        <v>Bureau Veritas North America Inc.</v>
      </c>
      <c r="B8" s="9">
        <f>'Evaluator 1'!G8</f>
        <v>35</v>
      </c>
      <c r="C8" s="9">
        <f>'Evaluator 2'!G8</f>
        <v>58</v>
      </c>
      <c r="D8" s="9">
        <f>'Evaluator 3'!G8</f>
        <v>50.5</v>
      </c>
      <c r="E8" s="9">
        <f>'Evaluator 4'!G8</f>
        <v>61.2</v>
      </c>
      <c r="F8" s="9">
        <f>'Evaluator 5'!G8</f>
        <v>64</v>
      </c>
      <c r="G8" s="7">
        <f>AVERAGE(B8:F8)</f>
        <v>53.739999999999995</v>
      </c>
      <c r="H8" s="44">
        <f t="shared" si="0"/>
        <v>4</v>
      </c>
    </row>
    <row r="9" spans="1:8" x14ac:dyDescent="0.2">
      <c r="A9" s="19" t="str">
        <f>'RFP Responses'!A8</f>
        <v>Cardno GS, Inc.</v>
      </c>
      <c r="B9" s="9">
        <f>'Evaluator 1'!G9</f>
        <v>49</v>
      </c>
      <c r="C9" s="9">
        <f>'Evaluator 2'!G9</f>
        <v>56</v>
      </c>
      <c r="D9" s="9">
        <f>'Evaluator 3'!G9</f>
        <v>49</v>
      </c>
      <c r="E9" s="9">
        <f>'Evaluator 4'!G9</f>
        <v>60.2</v>
      </c>
      <c r="F9" s="9">
        <f>'Evaluator 5'!G9</f>
        <v>59.2</v>
      </c>
      <c r="G9" s="7">
        <f>AVERAGE(B9:F9)</f>
        <v>54.679999999999993</v>
      </c>
      <c r="H9" s="44">
        <f t="shared" si="0"/>
        <v>2</v>
      </c>
    </row>
    <row r="10" spans="1:8" x14ac:dyDescent="0.2">
      <c r="A10" s="19" t="str">
        <f>'RFP Responses'!A9</f>
        <v>CDI LR Kimball</v>
      </c>
      <c r="B10" s="9">
        <f>'Evaluator 1'!G10</f>
        <v>30</v>
      </c>
      <c r="C10" s="9">
        <f>'Evaluator 2'!G10</f>
        <v>29</v>
      </c>
      <c r="D10" s="9">
        <f>'Evaluator 3'!G10</f>
        <v>44</v>
      </c>
      <c r="E10" s="9">
        <f>'Evaluator 4'!G10</f>
        <v>59.8</v>
      </c>
      <c r="F10" s="9">
        <f>'Evaluator 5'!G10</f>
        <v>58.399999999999991</v>
      </c>
      <c r="G10" s="7">
        <f t="shared" ref="G10:G21" si="1">AVERAGE(B10:F10)</f>
        <v>44.239999999999995</v>
      </c>
      <c r="H10" s="44">
        <f t="shared" si="0"/>
        <v>14</v>
      </c>
    </row>
    <row r="11" spans="1:8" x14ac:dyDescent="0.2">
      <c r="A11" s="19" t="str">
        <f>'RFP Responses'!A10</f>
        <v>EMG</v>
      </c>
      <c r="B11" s="9">
        <f>'Evaluator 1'!G11</f>
        <v>38</v>
      </c>
      <c r="C11" s="9">
        <f>'Evaluator 2'!G11</f>
        <v>54</v>
      </c>
      <c r="D11" s="9">
        <f>'Evaluator 3'!G11</f>
        <v>48</v>
      </c>
      <c r="E11" s="9">
        <f>'Evaluator 4'!G11</f>
        <v>59</v>
      </c>
      <c r="F11" s="9">
        <f>'Evaluator 5'!G11</f>
        <v>58</v>
      </c>
      <c r="G11" s="7">
        <f t="shared" si="1"/>
        <v>51.4</v>
      </c>
      <c r="H11" s="44">
        <f t="shared" si="0"/>
        <v>9</v>
      </c>
    </row>
    <row r="12" spans="1:8" x14ac:dyDescent="0.2">
      <c r="A12" s="19" t="str">
        <f>'RFP Responses'!A11</f>
        <v>Facility Engineering Associates PC</v>
      </c>
      <c r="B12" s="9">
        <f>'Evaluator 1'!G12</f>
        <v>41</v>
      </c>
      <c r="C12" s="9">
        <f>'Evaluator 2'!G12</f>
        <v>58</v>
      </c>
      <c r="D12" s="9">
        <f>'Evaluator 3'!G12</f>
        <v>46</v>
      </c>
      <c r="E12" s="9">
        <f>'Evaluator 4'!G12</f>
        <v>59.400000000000006</v>
      </c>
      <c r="F12" s="9">
        <f>'Evaluator 5'!G12</f>
        <v>62.2</v>
      </c>
      <c r="G12" s="7">
        <f t="shared" si="1"/>
        <v>53.320000000000007</v>
      </c>
      <c r="H12" s="44">
        <f t="shared" si="0"/>
        <v>5</v>
      </c>
    </row>
    <row r="13" spans="1:8" x14ac:dyDescent="0.2">
      <c r="A13" s="19" t="str">
        <f>'RFP Responses'!A12</f>
        <v>ISES Corporation</v>
      </c>
      <c r="B13" s="9">
        <f>'Evaluator 1'!G13</f>
        <v>54.4</v>
      </c>
      <c r="C13" s="9">
        <f>'Evaluator 2'!G13</f>
        <v>64</v>
      </c>
      <c r="D13" s="9">
        <f>'Evaluator 3'!G13</f>
        <v>55</v>
      </c>
      <c r="E13" s="9">
        <f>'Evaluator 4'!G13</f>
        <v>61.6</v>
      </c>
      <c r="F13" s="9">
        <f>'Evaluator 5'!G13</f>
        <v>51.2</v>
      </c>
      <c r="G13" s="7">
        <f t="shared" si="1"/>
        <v>57.239999999999995</v>
      </c>
      <c r="H13" s="44">
        <f t="shared" si="0"/>
        <v>1</v>
      </c>
    </row>
    <row r="14" spans="1:8" x14ac:dyDescent="0.2">
      <c r="A14" s="19" t="str">
        <f>'RFP Responses'!A13</f>
        <v>McKinstry Essention, LLC</v>
      </c>
      <c r="B14" s="9">
        <f>'Evaluator 1'!G14</f>
        <v>47</v>
      </c>
      <c r="C14" s="9">
        <f>'Evaluator 2'!G14</f>
        <v>45</v>
      </c>
      <c r="D14" s="9">
        <f>'Evaluator 3'!G14</f>
        <v>48.5</v>
      </c>
      <c r="E14" s="9">
        <f>'Evaluator 4'!G14</f>
        <v>62</v>
      </c>
      <c r="F14" s="9">
        <f>'Evaluator 5'!G14</f>
        <v>59</v>
      </c>
      <c r="G14" s="7">
        <f t="shared" si="1"/>
        <v>52.3</v>
      </c>
      <c r="H14" s="44">
        <f t="shared" si="0"/>
        <v>8</v>
      </c>
    </row>
    <row r="15" spans="1:8" x14ac:dyDescent="0.2">
      <c r="A15" s="19" t="str">
        <f>'RFP Responses'!A14</f>
        <v>NV5</v>
      </c>
      <c r="B15" s="9">
        <f>'Evaluator 1'!G15</f>
        <v>39</v>
      </c>
      <c r="C15" s="9">
        <f>'Evaluator 2'!G15</f>
        <v>38</v>
      </c>
      <c r="D15" s="9">
        <f>'Evaluator 3'!G15</f>
        <v>39.5</v>
      </c>
      <c r="E15" s="9">
        <f>'Evaluator 4'!G15</f>
        <v>59.999999999999993</v>
      </c>
      <c r="F15" s="9">
        <f>'Evaluator 5'!G15</f>
        <v>70</v>
      </c>
      <c r="G15" s="7">
        <f t="shared" si="1"/>
        <v>49.3</v>
      </c>
      <c r="H15" s="44">
        <f t="shared" si="0"/>
        <v>11</v>
      </c>
    </row>
    <row r="16" spans="1:8" x14ac:dyDescent="0.2">
      <c r="A16" s="19" t="str">
        <f>'RFP Responses'!A15</f>
        <v>PDG Archite4cts</v>
      </c>
      <c r="B16" s="9">
        <f>'Evaluator 1'!G16</f>
        <v>29</v>
      </c>
      <c r="C16" s="9">
        <f>'Evaluator 2'!G16</f>
        <v>40</v>
      </c>
      <c r="D16" s="9">
        <f>'Evaluator 3'!G16</f>
        <v>40</v>
      </c>
      <c r="E16" s="9">
        <f>'Evaluator 4'!G16</f>
        <v>60.6</v>
      </c>
      <c r="F16" s="9">
        <f>'Evaluator 5'!G16</f>
        <v>51.199999999999996</v>
      </c>
      <c r="G16" s="7">
        <f t="shared" si="1"/>
        <v>44.16</v>
      </c>
      <c r="H16" s="44">
        <f t="shared" si="0"/>
        <v>15</v>
      </c>
    </row>
    <row r="17" spans="1:8" x14ac:dyDescent="0.2">
      <c r="A17" s="19" t="str">
        <f>'RFP Responses'!A16</f>
        <v>PSI</v>
      </c>
      <c r="B17" s="9">
        <f>'Evaluator 1'!G17</f>
        <v>20</v>
      </c>
      <c r="C17" s="9">
        <f>'Evaluator 2'!G17</f>
        <v>42.8</v>
      </c>
      <c r="D17" s="9">
        <f>'Evaluator 3'!G17</f>
        <v>36</v>
      </c>
      <c r="E17" s="9">
        <f>'Evaluator 4'!G17</f>
        <v>57.4</v>
      </c>
      <c r="F17" s="9">
        <f>'Evaluator 5'!G17</f>
        <v>59.2</v>
      </c>
      <c r="G17" s="7">
        <f t="shared" si="1"/>
        <v>43.08</v>
      </c>
      <c r="H17" s="44">
        <f t="shared" si="0"/>
        <v>16</v>
      </c>
    </row>
    <row r="18" spans="1:8" x14ac:dyDescent="0.2">
      <c r="A18" s="19" t="str">
        <f>'RFP Responses'!A17</f>
        <v>Rice &amp; Gardner</v>
      </c>
      <c r="B18" s="9">
        <f>'Evaluator 1'!G18</f>
        <v>42.4</v>
      </c>
      <c r="C18" s="9">
        <f>'Evaluator 2'!G18</f>
        <v>47</v>
      </c>
      <c r="D18" s="9">
        <f>'Evaluator 3'!G18</f>
        <v>50</v>
      </c>
      <c r="E18" s="9">
        <f>'Evaluator 4'!G18</f>
        <v>62</v>
      </c>
      <c r="F18" s="9">
        <f>'Evaluator 5'!G18</f>
        <v>63.2</v>
      </c>
      <c r="G18" s="7">
        <f t="shared" si="1"/>
        <v>52.92</v>
      </c>
      <c r="H18" s="44">
        <f t="shared" si="0"/>
        <v>6</v>
      </c>
    </row>
    <row r="19" spans="1:8" x14ac:dyDescent="0.2">
      <c r="A19" s="19" t="str">
        <f>'RFP Responses'!A18</f>
        <v>Simpson Gumpertz &amp; Herger Inc.</v>
      </c>
      <c r="B19" s="9">
        <f>'Evaluator 1'!G19</f>
        <v>38</v>
      </c>
      <c r="C19" s="9">
        <f>'Evaluator 2'!G19</f>
        <v>44.4</v>
      </c>
      <c r="D19" s="9">
        <f>'Evaluator 3'!G19</f>
        <v>40</v>
      </c>
      <c r="E19" s="9">
        <f>'Evaluator 4'!G19</f>
        <v>59.2</v>
      </c>
      <c r="F19" s="9">
        <f>'Evaluator 5'!G19</f>
        <v>42</v>
      </c>
      <c r="G19" s="7">
        <f t="shared" si="1"/>
        <v>44.720000000000006</v>
      </c>
      <c r="H19" s="44">
        <f t="shared" si="0"/>
        <v>13</v>
      </c>
    </row>
    <row r="20" spans="1:8" x14ac:dyDescent="0.2">
      <c r="A20" s="19" t="str">
        <f>'RFP Responses'!A19</f>
        <v>Stanley Consultants, Inc.</v>
      </c>
      <c r="B20" s="9">
        <f>'Evaluator 1'!G20</f>
        <v>34</v>
      </c>
      <c r="C20" s="9">
        <f>'Evaluator 2'!G20</f>
        <v>50</v>
      </c>
      <c r="D20" s="9">
        <f>'Evaluator 3'!G20</f>
        <v>39</v>
      </c>
      <c r="E20" s="9">
        <f>'Evaluator 4'!G20</f>
        <v>59.8</v>
      </c>
      <c r="F20" s="9">
        <f>'Evaluator 5'!G20</f>
        <v>70</v>
      </c>
      <c r="G20" s="7">
        <f t="shared" si="1"/>
        <v>50.56</v>
      </c>
      <c r="H20" s="44">
        <f t="shared" si="0"/>
        <v>10</v>
      </c>
    </row>
    <row r="21" spans="1:8" x14ac:dyDescent="0.2">
      <c r="A21" s="19" t="str">
        <f>'RFP Responses'!A20</f>
        <v>Zero Six Consulting, LLC</v>
      </c>
      <c r="B21" s="9">
        <f>'Evaluator 1'!G21</f>
        <v>47</v>
      </c>
      <c r="C21" s="9">
        <f>'Evaluator 2'!G21</f>
        <v>44</v>
      </c>
      <c r="D21" s="9">
        <f>'Evaluator 3'!G21</f>
        <v>46</v>
      </c>
      <c r="E21" s="9">
        <f>'Evaluator 4'!G21</f>
        <v>61.2</v>
      </c>
      <c r="F21" s="9">
        <f>'Evaluator 5'!G21</f>
        <v>63.6</v>
      </c>
      <c r="G21" s="7">
        <f t="shared" si="1"/>
        <v>52.36</v>
      </c>
      <c r="H21" s="44">
        <f t="shared" si="0"/>
        <v>7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136"/>
  <sheetViews>
    <sheetView zoomScale="80" zoomScaleNormal="80" workbookViewId="0">
      <pane xSplit="3" topLeftCell="D1" activePane="topRight" state="frozen"/>
      <selection pane="topRight" activeCell="G136" sqref="G136"/>
    </sheetView>
  </sheetViews>
  <sheetFormatPr defaultRowHeight="15" x14ac:dyDescent="0.25"/>
  <cols>
    <col min="1" max="1" width="52.85546875" style="56" customWidth="1"/>
    <col min="2" max="3" width="11.85546875" style="56" customWidth="1"/>
    <col min="4" max="4" width="25.42578125" style="56" customWidth="1"/>
    <col min="5" max="5" width="18.140625" style="56" customWidth="1"/>
    <col min="6" max="6" width="19.42578125" style="56" customWidth="1"/>
    <col min="7" max="7" width="17" style="56" customWidth="1"/>
    <col min="8" max="8" width="22.42578125" style="56" customWidth="1"/>
    <col min="9" max="9" width="21.140625" style="56" customWidth="1"/>
    <col min="10" max="10" width="21.7109375" style="56" customWidth="1"/>
    <col min="11" max="11" width="18.28515625" style="56" customWidth="1"/>
    <col min="12" max="12" width="14.7109375" style="56" customWidth="1"/>
    <col min="13" max="13" width="20.85546875" style="56" customWidth="1"/>
    <col min="14" max="14" width="20.28515625" style="56" customWidth="1"/>
    <col min="15" max="15" width="18.140625" style="56" customWidth="1"/>
    <col min="16" max="16" width="18.5703125" style="56" customWidth="1"/>
    <col min="17" max="17" width="20.7109375" style="56" customWidth="1"/>
    <col min="18" max="18" width="18.7109375" style="56" customWidth="1"/>
    <col min="19" max="19" width="17" style="56" customWidth="1"/>
    <col min="20" max="20" width="17.42578125" style="56" customWidth="1"/>
    <col min="21" max="16384" width="9.140625" style="56"/>
  </cols>
  <sheetData>
    <row r="1" spans="1:20" ht="64.5" customHeight="1" thickBot="1" x14ac:dyDescent="0.3"/>
    <row r="2" spans="1:20" ht="16.5" thickBot="1" x14ac:dyDescent="0.3">
      <c r="A2" s="57" t="s">
        <v>40</v>
      </c>
      <c r="B2" s="58"/>
      <c r="C2" s="59"/>
      <c r="D2" s="60"/>
    </row>
    <row r="3" spans="1:20" x14ac:dyDescent="0.25">
      <c r="A3" s="61" t="s">
        <v>41</v>
      </c>
      <c r="B3" s="62">
        <v>43031</v>
      </c>
      <c r="C3" s="63"/>
      <c r="D3" s="64"/>
    </row>
    <row r="4" spans="1:20" x14ac:dyDescent="0.25">
      <c r="A4" s="165"/>
      <c r="B4" s="166"/>
      <c r="C4" s="166"/>
      <c r="D4" s="167"/>
    </row>
    <row r="5" spans="1:20" x14ac:dyDescent="0.25">
      <c r="A5" s="65" t="s">
        <v>42</v>
      </c>
      <c r="B5" s="168"/>
      <c r="C5" s="168"/>
      <c r="D5" s="169"/>
    </row>
    <row r="6" spans="1:20" x14ac:dyDescent="0.25">
      <c r="A6" s="65" t="s">
        <v>43</v>
      </c>
      <c r="B6" s="168"/>
      <c r="C6" s="168"/>
      <c r="D6" s="169"/>
    </row>
    <row r="7" spans="1:20" x14ac:dyDescent="0.25">
      <c r="A7" s="65" t="s">
        <v>44</v>
      </c>
      <c r="B7" s="168"/>
      <c r="C7" s="168"/>
      <c r="D7" s="169"/>
    </row>
    <row r="8" spans="1:20" x14ac:dyDescent="0.25">
      <c r="A8" s="65" t="s">
        <v>45</v>
      </c>
      <c r="B8" s="170"/>
      <c r="C8" s="168"/>
      <c r="D8" s="169"/>
    </row>
    <row r="9" spans="1:20" x14ac:dyDescent="0.25">
      <c r="A9" s="65" t="s">
        <v>46</v>
      </c>
      <c r="B9" s="168"/>
      <c r="C9" s="168"/>
      <c r="D9" s="169"/>
    </row>
    <row r="10" spans="1:20" ht="15.75" thickBot="1" x14ac:dyDescent="0.3">
      <c r="A10" s="66"/>
      <c r="B10" s="67"/>
      <c r="C10" s="67"/>
      <c r="D10" s="68"/>
    </row>
    <row r="11" spans="1:20" x14ac:dyDescent="0.25">
      <c r="A11" s="162"/>
      <c r="B11" s="162"/>
      <c r="C11" s="162"/>
      <c r="D11" s="162"/>
    </row>
    <row r="12" spans="1:20" x14ac:dyDescent="0.25">
      <c r="A12" s="163" t="s">
        <v>47</v>
      </c>
      <c r="B12" s="163"/>
      <c r="C12" s="163"/>
      <c r="D12" s="163"/>
    </row>
    <row r="13" spans="1:20" x14ac:dyDescent="0.25">
      <c r="A13" s="164" t="s">
        <v>48</v>
      </c>
      <c r="B13" s="164"/>
      <c r="C13" s="164"/>
      <c r="D13" s="164"/>
    </row>
    <row r="14" spans="1:20" x14ac:dyDescent="0.25">
      <c r="D14" s="69"/>
    </row>
    <row r="15" spans="1:20" ht="15.75" thickBot="1" x14ac:dyDescent="0.3">
      <c r="A15" s="70"/>
      <c r="B15" s="71"/>
      <c r="C15" s="71"/>
      <c r="D15" s="72" t="s">
        <v>49</v>
      </c>
      <c r="E15" s="73" t="s">
        <v>50</v>
      </c>
      <c r="F15" s="73" t="s">
        <v>51</v>
      </c>
      <c r="G15" s="73" t="s">
        <v>52</v>
      </c>
      <c r="H15" s="73" t="s">
        <v>53</v>
      </c>
      <c r="I15" s="73" t="s">
        <v>54</v>
      </c>
      <c r="J15" s="73" t="s">
        <v>22</v>
      </c>
      <c r="K15" s="73" t="s">
        <v>55</v>
      </c>
      <c r="L15" s="73" t="s">
        <v>56</v>
      </c>
      <c r="M15" s="73" t="s">
        <v>57</v>
      </c>
      <c r="N15" s="73" t="s">
        <v>26</v>
      </c>
      <c r="O15" s="73" t="s">
        <v>58</v>
      </c>
      <c r="P15" s="73" t="s">
        <v>28</v>
      </c>
      <c r="Q15" s="73" t="s">
        <v>29</v>
      </c>
      <c r="R15" s="73" t="s">
        <v>59</v>
      </c>
      <c r="S15" s="73" t="s">
        <v>60</v>
      </c>
      <c r="T15" s="73" t="s">
        <v>61</v>
      </c>
    </row>
    <row r="16" spans="1:20" x14ac:dyDescent="0.25">
      <c r="A16" s="74" t="s">
        <v>62</v>
      </c>
      <c r="B16" s="75" t="s">
        <v>63</v>
      </c>
      <c r="C16" s="75" t="s">
        <v>64</v>
      </c>
      <c r="D16" s="76" t="s">
        <v>65</v>
      </c>
      <c r="E16" s="76" t="s">
        <v>65</v>
      </c>
      <c r="F16" s="76" t="s">
        <v>65</v>
      </c>
      <c r="G16" s="76" t="s">
        <v>65</v>
      </c>
      <c r="H16" s="76" t="s">
        <v>65</v>
      </c>
      <c r="I16" s="76" t="s">
        <v>65</v>
      </c>
      <c r="J16" s="76" t="s">
        <v>65</v>
      </c>
      <c r="K16" s="76" t="s">
        <v>65</v>
      </c>
      <c r="L16" s="76" t="s">
        <v>65</v>
      </c>
      <c r="M16" s="76" t="s">
        <v>65</v>
      </c>
      <c r="N16" s="76" t="s">
        <v>65</v>
      </c>
      <c r="O16" s="76" t="s">
        <v>65</v>
      </c>
      <c r="P16" s="76" t="s">
        <v>65</v>
      </c>
      <c r="Q16" s="76" t="s">
        <v>65</v>
      </c>
      <c r="R16" s="76" t="s">
        <v>65</v>
      </c>
      <c r="S16" s="76" t="s">
        <v>65</v>
      </c>
      <c r="T16" s="76" t="s">
        <v>65</v>
      </c>
    </row>
    <row r="17" spans="1:20" x14ac:dyDescent="0.25">
      <c r="A17" s="77" t="s">
        <v>66</v>
      </c>
      <c r="B17" s="78">
        <v>499</v>
      </c>
      <c r="C17" s="79">
        <v>147524</v>
      </c>
      <c r="D17" s="80">
        <f>1000+C17*0.0875</f>
        <v>13908.349999999999</v>
      </c>
      <c r="E17" s="80">
        <v>9340</v>
      </c>
      <c r="F17" s="80">
        <v>3900</v>
      </c>
      <c r="G17" s="80">
        <v>36881</v>
      </c>
      <c r="H17" s="80">
        <v>7800</v>
      </c>
      <c r="I17" s="80">
        <v>42000</v>
      </c>
      <c r="J17" s="80">
        <v>11499.7</v>
      </c>
      <c r="K17" s="80">
        <v>8851</v>
      </c>
      <c r="L17" s="80">
        <v>9080</v>
      </c>
      <c r="M17" s="80">
        <v>14752</v>
      </c>
      <c r="N17" s="80">
        <v>23929</v>
      </c>
      <c r="O17" s="80">
        <v>11802</v>
      </c>
      <c r="P17" s="80">
        <v>3000</v>
      </c>
      <c r="Q17" s="80">
        <v>30980</v>
      </c>
      <c r="R17" s="80">
        <v>6650</v>
      </c>
      <c r="S17" s="80">
        <v>71532</v>
      </c>
      <c r="T17" s="80">
        <v>73762</v>
      </c>
    </row>
    <row r="18" spans="1:20" x14ac:dyDescent="0.25">
      <c r="A18" s="77" t="s">
        <v>67</v>
      </c>
      <c r="B18" s="78">
        <v>544</v>
      </c>
      <c r="C18" s="79">
        <v>34105.69</v>
      </c>
      <c r="D18" s="80">
        <f t="shared" ref="D18:D74" si="0">1000+C18*0.0875</f>
        <v>3984.247875</v>
      </c>
      <c r="E18" s="80">
        <v>2111</v>
      </c>
      <c r="F18" s="80">
        <v>3400</v>
      </c>
      <c r="G18" s="80">
        <v>11937.1</v>
      </c>
      <c r="H18" s="80">
        <v>2100</v>
      </c>
      <c r="I18" s="80">
        <v>30000</v>
      </c>
      <c r="J18" s="80">
        <v>3833.23</v>
      </c>
      <c r="K18" s="80">
        <v>2046</v>
      </c>
      <c r="L18" s="80">
        <v>2100</v>
      </c>
      <c r="M18" s="80">
        <v>3411</v>
      </c>
      <c r="N18" s="80">
        <v>5556</v>
      </c>
      <c r="O18" s="80">
        <v>4093</v>
      </c>
      <c r="P18" s="80">
        <v>2100</v>
      </c>
      <c r="Q18" s="80">
        <v>7162</v>
      </c>
      <c r="R18" s="80">
        <v>4640</v>
      </c>
      <c r="S18" s="80">
        <v>36046</v>
      </c>
      <c r="T18" s="80">
        <v>25579.27</v>
      </c>
    </row>
    <row r="19" spans="1:20" x14ac:dyDescent="0.25">
      <c r="A19" s="77" t="s">
        <v>68</v>
      </c>
      <c r="B19" s="78">
        <v>576</v>
      </c>
      <c r="C19" s="79">
        <v>122660.82</v>
      </c>
      <c r="D19" s="80">
        <f t="shared" si="0"/>
        <v>11732.821749999999</v>
      </c>
      <c r="E19" s="80">
        <v>7766</v>
      </c>
      <c r="F19" s="80">
        <v>3900</v>
      </c>
      <c r="G19" s="80">
        <v>30665.25</v>
      </c>
      <c r="H19" s="80">
        <v>8500</v>
      </c>
      <c r="I19" s="80">
        <v>42000</v>
      </c>
      <c r="J19" s="80">
        <v>8944.2099999999991</v>
      </c>
      <c r="K19" s="80">
        <v>7360</v>
      </c>
      <c r="L19" s="80">
        <v>7550</v>
      </c>
      <c r="M19" s="80">
        <v>12266</v>
      </c>
      <c r="N19" s="80">
        <v>19901</v>
      </c>
      <c r="O19" s="80">
        <v>11039</v>
      </c>
      <c r="P19" s="80">
        <v>3000</v>
      </c>
      <c r="Q19" s="80">
        <v>25759</v>
      </c>
      <c r="R19" s="80">
        <v>6450</v>
      </c>
      <c r="S19" s="80">
        <v>64450</v>
      </c>
      <c r="T19" s="80">
        <v>67463.45</v>
      </c>
    </row>
    <row r="20" spans="1:20" x14ac:dyDescent="0.25">
      <c r="A20" s="77" t="s">
        <v>69</v>
      </c>
      <c r="B20" s="78">
        <v>592</v>
      </c>
      <c r="C20" s="79">
        <v>181462</v>
      </c>
      <c r="D20" s="80">
        <f t="shared" si="0"/>
        <v>16877.924999999999</v>
      </c>
      <c r="E20" s="80">
        <v>11489</v>
      </c>
      <c r="F20" s="80">
        <v>3900</v>
      </c>
      <c r="G20" s="80">
        <v>45365.5</v>
      </c>
      <c r="H20" s="80">
        <v>12500</v>
      </c>
      <c r="I20" s="80">
        <v>42000</v>
      </c>
      <c r="J20" s="80">
        <v>12777.45</v>
      </c>
      <c r="K20" s="80">
        <v>10888</v>
      </c>
      <c r="L20" s="80">
        <v>11170</v>
      </c>
      <c r="M20" s="80">
        <v>18146</v>
      </c>
      <c r="N20" s="80">
        <v>29427</v>
      </c>
      <c r="O20" s="80">
        <v>14517</v>
      </c>
      <c r="P20" s="80">
        <v>3000</v>
      </c>
      <c r="Q20" s="80">
        <v>38107</v>
      </c>
      <c r="R20" s="80">
        <v>7800</v>
      </c>
      <c r="S20" s="80">
        <v>84746</v>
      </c>
      <c r="T20" s="80">
        <v>99804.1</v>
      </c>
    </row>
    <row r="21" spans="1:20" x14ac:dyDescent="0.25">
      <c r="A21" s="77" t="s">
        <v>70</v>
      </c>
      <c r="B21" s="78">
        <v>506</v>
      </c>
      <c r="C21" s="79">
        <v>36219.99</v>
      </c>
      <c r="D21" s="80">
        <f t="shared" si="0"/>
        <v>4169.2491250000003</v>
      </c>
      <c r="E21" s="80">
        <v>2242</v>
      </c>
      <c r="F21" s="80">
        <v>3400</v>
      </c>
      <c r="G21" s="80">
        <v>12677</v>
      </c>
      <c r="H21" s="80">
        <v>2600</v>
      </c>
      <c r="I21" s="80">
        <v>30000</v>
      </c>
      <c r="J21" s="80">
        <v>3833.23</v>
      </c>
      <c r="K21" s="80">
        <v>2173</v>
      </c>
      <c r="L21" s="80">
        <v>2230</v>
      </c>
      <c r="M21" s="80">
        <v>3622</v>
      </c>
      <c r="N21" s="80">
        <v>5898</v>
      </c>
      <c r="O21" s="80">
        <v>4346</v>
      </c>
      <c r="P21" s="80">
        <v>2100</v>
      </c>
      <c r="Q21" s="80">
        <v>7606</v>
      </c>
      <c r="R21" s="80">
        <v>4740</v>
      </c>
      <c r="S21" s="80">
        <v>36799</v>
      </c>
      <c r="T21" s="80">
        <v>27164.99</v>
      </c>
    </row>
    <row r="22" spans="1:20" x14ac:dyDescent="0.25">
      <c r="A22" s="77" t="s">
        <v>71</v>
      </c>
      <c r="B22" s="78">
        <v>515</v>
      </c>
      <c r="C22" s="79">
        <v>34319.01</v>
      </c>
      <c r="D22" s="80">
        <f t="shared" si="0"/>
        <v>4002.9133750000001</v>
      </c>
      <c r="E22" s="80">
        <v>2125</v>
      </c>
      <c r="F22" s="80">
        <v>3400</v>
      </c>
      <c r="G22" s="80">
        <v>12011.65</v>
      </c>
      <c r="H22" s="80">
        <v>2600</v>
      </c>
      <c r="I22" s="80">
        <v>30000</v>
      </c>
      <c r="J22" s="80">
        <v>3833.23</v>
      </c>
      <c r="K22" s="80">
        <v>2059</v>
      </c>
      <c r="L22" s="80">
        <v>15250</v>
      </c>
      <c r="M22" s="80">
        <v>3432</v>
      </c>
      <c r="N22" s="80">
        <v>5590</v>
      </c>
      <c r="O22" s="80">
        <v>4118</v>
      </c>
      <c r="P22" s="80">
        <v>2100</v>
      </c>
      <c r="Q22" s="80">
        <v>7207</v>
      </c>
      <c r="R22" s="80">
        <v>4740</v>
      </c>
      <c r="S22" s="80">
        <v>36483</v>
      </c>
      <c r="T22" s="80">
        <v>25739.26</v>
      </c>
    </row>
    <row r="23" spans="1:20" x14ac:dyDescent="0.25">
      <c r="A23" s="77" t="s">
        <v>72</v>
      </c>
      <c r="B23" s="78">
        <v>498</v>
      </c>
      <c r="C23" s="81" t="s">
        <v>73</v>
      </c>
      <c r="D23" s="80">
        <v>1700</v>
      </c>
      <c r="E23" s="80">
        <v>231</v>
      </c>
      <c r="F23" s="80">
        <v>3600</v>
      </c>
      <c r="G23" s="80">
        <v>750</v>
      </c>
      <c r="H23" s="80">
        <v>4400</v>
      </c>
      <c r="I23" s="80">
        <v>4500</v>
      </c>
      <c r="J23" s="80">
        <v>15332.94</v>
      </c>
      <c r="K23" s="80"/>
      <c r="L23" s="80">
        <v>750</v>
      </c>
      <c r="M23" s="80"/>
      <c r="N23" s="80">
        <v>30</v>
      </c>
      <c r="O23" s="80"/>
      <c r="P23" s="80">
        <v>1200</v>
      </c>
      <c r="Q23" s="80"/>
      <c r="R23" s="80">
        <v>1900</v>
      </c>
      <c r="S23" s="80">
        <v>24917</v>
      </c>
      <c r="T23" s="80"/>
    </row>
    <row r="24" spans="1:20" x14ac:dyDescent="0.25">
      <c r="A24" s="77" t="s">
        <v>74</v>
      </c>
      <c r="B24" s="78">
        <v>111</v>
      </c>
      <c r="C24" s="82">
        <v>912.64</v>
      </c>
      <c r="D24" s="80">
        <f t="shared" si="0"/>
        <v>1079.856</v>
      </c>
      <c r="E24" s="80">
        <v>231</v>
      </c>
      <c r="F24" s="80">
        <v>2500</v>
      </c>
      <c r="G24" s="80">
        <v>500</v>
      </c>
      <c r="H24" s="80">
        <v>48700</v>
      </c>
      <c r="I24" s="80">
        <v>4500</v>
      </c>
      <c r="J24" s="80">
        <v>22999.41</v>
      </c>
      <c r="K24" s="80">
        <v>5476</v>
      </c>
      <c r="L24" s="80">
        <v>750</v>
      </c>
      <c r="M24" s="80">
        <v>91</v>
      </c>
      <c r="N24" s="80">
        <v>178</v>
      </c>
      <c r="O24" s="80">
        <v>456</v>
      </c>
      <c r="P24" s="80">
        <v>1200</v>
      </c>
      <c r="Q24" s="80">
        <v>192</v>
      </c>
      <c r="R24" s="80">
        <v>1900</v>
      </c>
      <c r="S24" s="80">
        <v>140216</v>
      </c>
      <c r="T24" s="80">
        <v>1500</v>
      </c>
    </row>
    <row r="25" spans="1:20" x14ac:dyDescent="0.25">
      <c r="A25" s="83" t="s">
        <v>75</v>
      </c>
      <c r="B25" s="84">
        <v>578</v>
      </c>
      <c r="C25" s="85">
        <v>162347</v>
      </c>
      <c r="D25" s="86">
        <f t="shared" si="0"/>
        <v>15205.362499999999</v>
      </c>
      <c r="E25" s="86">
        <v>10279</v>
      </c>
      <c r="F25" s="86">
        <v>3900</v>
      </c>
      <c r="G25" s="86">
        <v>40586.75</v>
      </c>
      <c r="H25" s="86">
        <v>8500</v>
      </c>
      <c r="I25" s="86">
        <v>42000</v>
      </c>
      <c r="J25" s="86">
        <v>11499.7</v>
      </c>
      <c r="K25" s="86">
        <v>9741</v>
      </c>
      <c r="L25" s="86">
        <v>9990</v>
      </c>
      <c r="M25" s="86">
        <v>16235</v>
      </c>
      <c r="N25" s="86">
        <v>26331</v>
      </c>
      <c r="O25" s="86">
        <v>11364</v>
      </c>
      <c r="P25" s="86">
        <v>2700</v>
      </c>
      <c r="Q25" s="86">
        <v>34093</v>
      </c>
      <c r="R25" s="86">
        <v>8200</v>
      </c>
      <c r="S25" s="86">
        <v>64093</v>
      </c>
      <c r="T25" s="86">
        <v>81173.5</v>
      </c>
    </row>
    <row r="26" spans="1:20" x14ac:dyDescent="0.25">
      <c r="A26" s="87" t="s">
        <v>76</v>
      </c>
      <c r="B26" s="88">
        <v>543</v>
      </c>
      <c r="C26" s="89">
        <v>151653</v>
      </c>
      <c r="D26" s="86">
        <f t="shared" si="0"/>
        <v>14269.637499999999</v>
      </c>
      <c r="E26" s="86">
        <v>9602</v>
      </c>
      <c r="F26" s="86">
        <v>3900</v>
      </c>
      <c r="G26" s="86">
        <v>37913.25</v>
      </c>
      <c r="H26" s="86">
        <v>8100</v>
      </c>
      <c r="I26" s="86">
        <v>42000</v>
      </c>
      <c r="J26" s="86">
        <v>11499.7</v>
      </c>
      <c r="K26" s="86">
        <v>9099</v>
      </c>
      <c r="L26" s="86">
        <v>9340</v>
      </c>
      <c r="M26" s="86">
        <v>15165</v>
      </c>
      <c r="N26" s="86">
        <v>24598</v>
      </c>
      <c r="O26" s="86">
        <v>10616</v>
      </c>
      <c r="P26" s="86">
        <v>2700</v>
      </c>
      <c r="Q26" s="86">
        <v>31847</v>
      </c>
      <c r="R26" s="86">
        <v>7200</v>
      </c>
      <c r="S26" s="86">
        <v>62694</v>
      </c>
      <c r="T26" s="86">
        <v>75826.5</v>
      </c>
    </row>
    <row r="27" spans="1:20" x14ac:dyDescent="0.25">
      <c r="A27" s="87" t="s">
        <v>77</v>
      </c>
      <c r="B27" s="88">
        <v>552</v>
      </c>
      <c r="C27" s="89">
        <v>8606.08</v>
      </c>
      <c r="D27" s="86">
        <f t="shared" si="0"/>
        <v>1753.0319999999999</v>
      </c>
      <c r="E27" s="86">
        <v>872</v>
      </c>
      <c r="F27" s="86">
        <v>2900</v>
      </c>
      <c r="G27" s="86">
        <v>3442.4</v>
      </c>
      <c r="H27" s="86">
        <v>1100</v>
      </c>
      <c r="I27" s="86">
        <v>8000</v>
      </c>
      <c r="J27" s="86">
        <v>2299.94</v>
      </c>
      <c r="K27" s="86">
        <v>516</v>
      </c>
      <c r="L27" s="86">
        <v>750</v>
      </c>
      <c r="M27" s="86">
        <v>861</v>
      </c>
      <c r="N27" s="86">
        <v>1425</v>
      </c>
      <c r="O27" s="86">
        <v>2065</v>
      </c>
      <c r="P27" s="86">
        <v>1800</v>
      </c>
      <c r="Q27" s="86">
        <v>1807</v>
      </c>
      <c r="R27" s="86">
        <v>2500</v>
      </c>
      <c r="S27" s="86">
        <v>21174</v>
      </c>
      <c r="T27" s="86">
        <v>6454.56</v>
      </c>
    </row>
    <row r="28" spans="1:20" x14ac:dyDescent="0.25">
      <c r="A28" s="87" t="s">
        <v>78</v>
      </c>
      <c r="B28" s="88">
        <v>537</v>
      </c>
      <c r="C28" s="89">
        <v>84897</v>
      </c>
      <c r="D28" s="86">
        <f t="shared" si="0"/>
        <v>8428.4874999999993</v>
      </c>
      <c r="E28" s="86">
        <v>5375</v>
      </c>
      <c r="F28" s="86">
        <v>3400</v>
      </c>
      <c r="G28" s="86">
        <v>21224.25</v>
      </c>
      <c r="H28" s="86">
        <v>4300</v>
      </c>
      <c r="I28" s="86">
        <v>35000</v>
      </c>
      <c r="J28" s="86">
        <v>6388.72</v>
      </c>
      <c r="K28" s="86">
        <v>5094</v>
      </c>
      <c r="L28" s="86">
        <v>5200</v>
      </c>
      <c r="M28" s="86">
        <v>8490</v>
      </c>
      <c r="N28" s="86">
        <v>13784</v>
      </c>
      <c r="O28" s="86">
        <v>7641</v>
      </c>
      <c r="P28" s="86">
        <v>2700</v>
      </c>
      <c r="Q28" s="86">
        <v>17828</v>
      </c>
      <c r="R28" s="86">
        <v>6850</v>
      </c>
      <c r="S28" s="86">
        <v>51293</v>
      </c>
      <c r="T28" s="86">
        <v>46693.35</v>
      </c>
    </row>
    <row r="29" spans="1:20" x14ac:dyDescent="0.25">
      <c r="A29" s="87" t="s">
        <v>79</v>
      </c>
      <c r="B29" s="88">
        <v>501</v>
      </c>
      <c r="C29" s="89">
        <v>54078.84</v>
      </c>
      <c r="D29" s="86">
        <f t="shared" si="0"/>
        <v>5731.8984999999993</v>
      </c>
      <c r="E29" s="86">
        <v>3348</v>
      </c>
      <c r="F29" s="86">
        <v>3400</v>
      </c>
      <c r="G29" s="86">
        <v>16223.7</v>
      </c>
      <c r="H29" s="86">
        <v>3100</v>
      </c>
      <c r="I29" s="86">
        <v>30000</v>
      </c>
      <c r="J29" s="86">
        <v>3833.23</v>
      </c>
      <c r="K29" s="86">
        <v>3245</v>
      </c>
      <c r="L29" s="86">
        <v>3330</v>
      </c>
      <c r="M29" s="86">
        <v>5408</v>
      </c>
      <c r="N29" s="86">
        <v>8791</v>
      </c>
      <c r="O29" s="86">
        <v>4867</v>
      </c>
      <c r="P29" s="86">
        <v>2700</v>
      </c>
      <c r="Q29" s="86">
        <v>11357</v>
      </c>
      <c r="R29" s="86">
        <v>4680</v>
      </c>
      <c r="S29" s="86">
        <v>53149</v>
      </c>
      <c r="T29" s="86">
        <v>40559.129999999997</v>
      </c>
    </row>
    <row r="30" spans="1:20" x14ac:dyDescent="0.25">
      <c r="A30" s="87" t="s">
        <v>80</v>
      </c>
      <c r="B30" s="88">
        <v>586</v>
      </c>
      <c r="C30" s="89">
        <v>34136</v>
      </c>
      <c r="D30" s="86">
        <f t="shared" si="0"/>
        <v>3986.8999999999996</v>
      </c>
      <c r="E30" s="86">
        <v>2113</v>
      </c>
      <c r="F30" s="86">
        <v>3400</v>
      </c>
      <c r="G30" s="86">
        <v>11947.6</v>
      </c>
      <c r="H30" s="86">
        <v>2100</v>
      </c>
      <c r="I30" s="86">
        <v>30000</v>
      </c>
      <c r="J30" s="86">
        <v>3833.23</v>
      </c>
      <c r="K30" s="86">
        <v>2048</v>
      </c>
      <c r="L30" s="86">
        <v>2100</v>
      </c>
      <c r="M30" s="86">
        <v>3414</v>
      </c>
      <c r="N30" s="86">
        <v>5560</v>
      </c>
      <c r="O30" s="86">
        <v>3755</v>
      </c>
      <c r="P30" s="86">
        <v>1800</v>
      </c>
      <c r="Q30" s="86">
        <v>7169</v>
      </c>
      <c r="R30" s="86">
        <v>4140</v>
      </c>
      <c r="S30" s="86">
        <v>39451</v>
      </c>
      <c r="T30" s="86">
        <v>25602</v>
      </c>
    </row>
    <row r="31" spans="1:20" x14ac:dyDescent="0.25">
      <c r="A31" s="87" t="s">
        <v>81</v>
      </c>
      <c r="B31" s="90">
        <v>596</v>
      </c>
      <c r="C31" s="89">
        <v>19424.39</v>
      </c>
      <c r="D31" s="86">
        <f t="shared" si="0"/>
        <v>2699.6341249999996</v>
      </c>
      <c r="E31" s="86">
        <v>1393</v>
      </c>
      <c r="F31" s="86">
        <v>3400</v>
      </c>
      <c r="G31" s="86">
        <v>6798.4</v>
      </c>
      <c r="H31" s="86">
        <v>2100</v>
      </c>
      <c r="I31" s="86">
        <v>25000</v>
      </c>
      <c r="J31" s="86">
        <v>3833.23</v>
      </c>
      <c r="K31" s="86">
        <v>1165</v>
      </c>
      <c r="L31" s="86">
        <v>1190</v>
      </c>
      <c r="M31" s="86">
        <v>1942</v>
      </c>
      <c r="N31" s="86">
        <v>3177</v>
      </c>
      <c r="O31" s="86">
        <v>2719</v>
      </c>
      <c r="P31" s="86">
        <v>1800</v>
      </c>
      <c r="Q31" s="86">
        <v>4078</v>
      </c>
      <c r="R31" s="86">
        <v>3950</v>
      </c>
      <c r="S31" s="86">
        <v>30746</v>
      </c>
      <c r="T31" s="86">
        <v>14568.29</v>
      </c>
    </row>
    <row r="32" spans="1:20" x14ac:dyDescent="0.25">
      <c r="A32" s="87" t="s">
        <v>82</v>
      </c>
      <c r="B32" s="88">
        <v>536</v>
      </c>
      <c r="C32" s="89">
        <v>77226</v>
      </c>
      <c r="D32" s="86">
        <f t="shared" si="0"/>
        <v>7757.2749999999996</v>
      </c>
      <c r="E32" s="86">
        <v>4781</v>
      </c>
      <c r="F32" s="86">
        <v>3400</v>
      </c>
      <c r="G32" s="86">
        <v>19306.5</v>
      </c>
      <c r="H32" s="86">
        <v>4400</v>
      </c>
      <c r="I32" s="86">
        <v>35000</v>
      </c>
      <c r="J32" s="86">
        <v>6388.72</v>
      </c>
      <c r="K32" s="86">
        <v>4634</v>
      </c>
      <c r="L32" s="86">
        <v>4750</v>
      </c>
      <c r="M32" s="86">
        <v>7723</v>
      </c>
      <c r="N32" s="86">
        <v>12541</v>
      </c>
      <c r="O32" s="86">
        <v>6950</v>
      </c>
      <c r="P32" s="86">
        <v>2700</v>
      </c>
      <c r="Q32" s="86">
        <v>16217</v>
      </c>
      <c r="R32" s="86">
        <v>6750</v>
      </c>
      <c r="S32" s="86">
        <v>46237</v>
      </c>
      <c r="T32" s="86">
        <v>42474.3</v>
      </c>
    </row>
    <row r="33" spans="1:20" x14ac:dyDescent="0.25">
      <c r="A33" s="87" t="s">
        <v>83</v>
      </c>
      <c r="B33" s="88">
        <v>598</v>
      </c>
      <c r="C33" s="89">
        <v>25177.33</v>
      </c>
      <c r="D33" s="86">
        <f t="shared" si="0"/>
        <v>3203.0163750000002</v>
      </c>
      <c r="E33" s="86">
        <v>1559</v>
      </c>
      <c r="F33" s="86">
        <v>3400</v>
      </c>
      <c r="G33" s="86">
        <v>8811.9500000000007</v>
      </c>
      <c r="H33" s="86">
        <v>1500</v>
      </c>
      <c r="I33" s="86">
        <v>25000</v>
      </c>
      <c r="J33" s="86">
        <v>3833.23</v>
      </c>
      <c r="K33" s="86">
        <v>1511</v>
      </c>
      <c r="L33" s="86">
        <v>1550</v>
      </c>
      <c r="M33" s="86">
        <v>2518</v>
      </c>
      <c r="N33" s="86">
        <v>4109</v>
      </c>
      <c r="O33" s="86">
        <v>3525</v>
      </c>
      <c r="P33" s="86">
        <v>1800</v>
      </c>
      <c r="Q33" s="86">
        <v>5287</v>
      </c>
      <c r="R33" s="86">
        <v>4550</v>
      </c>
      <c r="S33" s="86">
        <v>33667</v>
      </c>
      <c r="T33" s="86">
        <v>18883</v>
      </c>
    </row>
    <row r="34" spans="1:20" x14ac:dyDescent="0.25">
      <c r="A34" s="87" t="s">
        <v>84</v>
      </c>
      <c r="B34" s="88">
        <v>568</v>
      </c>
      <c r="C34" s="89">
        <v>5944.26</v>
      </c>
      <c r="D34" s="86">
        <f t="shared" si="0"/>
        <v>1520.12275</v>
      </c>
      <c r="E34" s="86">
        <v>602</v>
      </c>
      <c r="F34" s="86">
        <v>2500</v>
      </c>
      <c r="G34" s="86">
        <v>2377.6</v>
      </c>
      <c r="H34" s="86">
        <v>1200</v>
      </c>
      <c r="I34" s="86">
        <v>8000</v>
      </c>
      <c r="J34" s="86">
        <v>2299.94</v>
      </c>
      <c r="K34" s="86">
        <v>500</v>
      </c>
      <c r="L34" s="86">
        <v>750</v>
      </c>
      <c r="M34" s="86">
        <v>594</v>
      </c>
      <c r="N34" s="86">
        <v>993</v>
      </c>
      <c r="O34" s="86">
        <v>1783</v>
      </c>
      <c r="P34" s="86">
        <v>1800</v>
      </c>
      <c r="Q34" s="86">
        <v>1248</v>
      </c>
      <c r="R34" s="86">
        <v>2500</v>
      </c>
      <c r="S34" s="86">
        <v>19004</v>
      </c>
      <c r="T34" s="86">
        <v>4458.2</v>
      </c>
    </row>
    <row r="35" spans="1:20" x14ac:dyDescent="0.25">
      <c r="A35" s="87" t="s">
        <v>85</v>
      </c>
      <c r="B35" s="88">
        <v>579</v>
      </c>
      <c r="C35" s="89">
        <v>225107</v>
      </c>
      <c r="D35" s="86">
        <f t="shared" si="0"/>
        <v>20696.862499999999</v>
      </c>
      <c r="E35" s="86">
        <v>14252</v>
      </c>
      <c r="F35" s="86">
        <v>4200</v>
      </c>
      <c r="G35" s="86">
        <v>56276.75</v>
      </c>
      <c r="H35" s="86">
        <v>12600</v>
      </c>
      <c r="I35" s="86">
        <v>42000</v>
      </c>
      <c r="J35" s="86">
        <v>15332.94</v>
      </c>
      <c r="K35" s="86">
        <v>13506</v>
      </c>
      <c r="L35" s="86">
        <v>13860</v>
      </c>
      <c r="M35" s="86">
        <v>22511</v>
      </c>
      <c r="N35" s="86">
        <v>36498</v>
      </c>
      <c r="O35" s="86">
        <v>15757</v>
      </c>
      <c r="P35" s="86">
        <v>2700</v>
      </c>
      <c r="Q35" s="86">
        <v>47272</v>
      </c>
      <c r="R35" s="86">
        <v>7680</v>
      </c>
      <c r="S35" s="86">
        <v>69509</v>
      </c>
      <c r="T35" s="86">
        <v>112553.5</v>
      </c>
    </row>
    <row r="36" spans="1:20" x14ac:dyDescent="0.25">
      <c r="A36" s="87" t="s">
        <v>86</v>
      </c>
      <c r="B36" s="88">
        <v>581</v>
      </c>
      <c r="C36" s="89">
        <v>108349</v>
      </c>
      <c r="D36" s="86">
        <f t="shared" si="0"/>
        <v>10480.537499999999</v>
      </c>
      <c r="E36" s="86">
        <v>6860</v>
      </c>
      <c r="F36" s="86">
        <v>3900</v>
      </c>
      <c r="G36" s="86">
        <v>27087.25</v>
      </c>
      <c r="H36" s="86">
        <v>6700</v>
      </c>
      <c r="I36" s="86">
        <v>42000</v>
      </c>
      <c r="J36" s="86">
        <v>7666.47</v>
      </c>
      <c r="K36" s="86">
        <v>6501</v>
      </c>
      <c r="L36" s="86">
        <v>6670</v>
      </c>
      <c r="M36" s="86">
        <v>10835</v>
      </c>
      <c r="N36" s="86">
        <v>17583</v>
      </c>
      <c r="O36" s="86">
        <v>8668</v>
      </c>
      <c r="P36" s="86">
        <v>2700</v>
      </c>
      <c r="Q36" s="86">
        <v>22753</v>
      </c>
      <c r="R36" s="86">
        <v>7050</v>
      </c>
      <c r="S36" s="86">
        <v>56223</v>
      </c>
      <c r="T36" s="86">
        <v>59591.95</v>
      </c>
    </row>
    <row r="37" spans="1:20" x14ac:dyDescent="0.25">
      <c r="A37" s="87" t="s">
        <v>87</v>
      </c>
      <c r="B37" s="88">
        <v>516</v>
      </c>
      <c r="C37" s="89">
        <v>136820</v>
      </c>
      <c r="D37" s="86">
        <f t="shared" si="0"/>
        <v>12971.75</v>
      </c>
      <c r="E37" s="86">
        <v>8662</v>
      </c>
      <c r="F37" s="86">
        <v>3900</v>
      </c>
      <c r="G37" s="86">
        <v>34205</v>
      </c>
      <c r="H37" s="86">
        <v>6200</v>
      </c>
      <c r="I37" s="86">
        <v>42000</v>
      </c>
      <c r="J37" s="86">
        <v>10221.959999999999</v>
      </c>
      <c r="K37" s="86">
        <v>8209</v>
      </c>
      <c r="L37" s="86">
        <v>8420</v>
      </c>
      <c r="M37" s="86">
        <v>13682</v>
      </c>
      <c r="N37" s="86">
        <v>22195</v>
      </c>
      <c r="O37" s="86">
        <v>10946</v>
      </c>
      <c r="P37" s="86">
        <v>2700</v>
      </c>
      <c r="Q37" s="86">
        <v>28732</v>
      </c>
      <c r="R37" s="86">
        <v>7200</v>
      </c>
      <c r="S37" s="86">
        <v>59590</v>
      </c>
      <c r="T37" s="86">
        <v>75251</v>
      </c>
    </row>
    <row r="38" spans="1:20" x14ac:dyDescent="0.25">
      <c r="A38" s="87" t="s">
        <v>88</v>
      </c>
      <c r="B38" s="88">
        <v>564</v>
      </c>
      <c r="C38" s="89">
        <v>117155</v>
      </c>
      <c r="D38" s="86">
        <f t="shared" si="0"/>
        <v>11251.0625</v>
      </c>
      <c r="E38" s="86">
        <v>7417</v>
      </c>
      <c r="F38" s="86">
        <v>3900</v>
      </c>
      <c r="G38" s="86">
        <v>29288.75</v>
      </c>
      <c r="H38" s="86">
        <v>6100</v>
      </c>
      <c r="I38" s="86">
        <v>42000</v>
      </c>
      <c r="J38" s="86">
        <v>8944.2099999999991</v>
      </c>
      <c r="K38" s="86">
        <v>7029</v>
      </c>
      <c r="L38" s="86">
        <v>7210</v>
      </c>
      <c r="M38" s="86">
        <v>11716</v>
      </c>
      <c r="N38" s="86">
        <v>19009</v>
      </c>
      <c r="O38" s="86">
        <v>9372</v>
      </c>
      <c r="P38" s="86">
        <v>2700</v>
      </c>
      <c r="Q38" s="86">
        <v>24603</v>
      </c>
      <c r="R38" s="86">
        <v>7100</v>
      </c>
      <c r="S38" s="86">
        <v>57681</v>
      </c>
      <c r="T38" s="86">
        <v>64435.25</v>
      </c>
    </row>
    <row r="39" spans="1:20" x14ac:dyDescent="0.25">
      <c r="A39" s="87" t="s">
        <v>89</v>
      </c>
      <c r="B39" s="88">
        <v>589</v>
      </c>
      <c r="C39" s="89">
        <v>130860</v>
      </c>
      <c r="D39" s="86">
        <f t="shared" si="0"/>
        <v>12450.25</v>
      </c>
      <c r="E39" s="86">
        <v>8285</v>
      </c>
      <c r="F39" s="86">
        <v>3900</v>
      </c>
      <c r="G39" s="86">
        <v>32715</v>
      </c>
      <c r="H39" s="86">
        <v>6400</v>
      </c>
      <c r="I39" s="86">
        <v>42000</v>
      </c>
      <c r="J39" s="86">
        <v>10221.959999999999</v>
      </c>
      <c r="K39" s="86">
        <v>7852</v>
      </c>
      <c r="L39" s="86">
        <v>8060</v>
      </c>
      <c r="M39" s="86">
        <v>13086</v>
      </c>
      <c r="N39" s="86">
        <v>21230</v>
      </c>
      <c r="O39" s="86">
        <v>10469</v>
      </c>
      <c r="P39" s="86">
        <v>2700</v>
      </c>
      <c r="Q39" s="86">
        <v>27481</v>
      </c>
      <c r="R39" s="86">
        <v>7200</v>
      </c>
      <c r="S39" s="86">
        <v>58829</v>
      </c>
      <c r="T39" s="86">
        <v>71973</v>
      </c>
    </row>
    <row r="40" spans="1:20" x14ac:dyDescent="0.25">
      <c r="A40" s="87" t="s">
        <v>90</v>
      </c>
      <c r="B40" s="88">
        <v>587</v>
      </c>
      <c r="C40" s="89">
        <v>126147</v>
      </c>
      <c r="D40" s="86">
        <f t="shared" si="0"/>
        <v>12037.862499999999</v>
      </c>
      <c r="E40" s="86">
        <v>7987</v>
      </c>
      <c r="F40" s="86">
        <v>3900</v>
      </c>
      <c r="G40" s="86">
        <v>31536.75</v>
      </c>
      <c r="H40" s="86">
        <v>6200</v>
      </c>
      <c r="I40" s="86">
        <v>42000</v>
      </c>
      <c r="J40" s="86">
        <v>8944.2099999999991</v>
      </c>
      <c r="K40" s="86">
        <v>7569</v>
      </c>
      <c r="L40" s="86">
        <v>7770</v>
      </c>
      <c r="M40" s="86">
        <v>12615</v>
      </c>
      <c r="N40" s="86">
        <v>20466</v>
      </c>
      <c r="O40" s="86">
        <v>10092</v>
      </c>
      <c r="P40" s="86">
        <v>2700</v>
      </c>
      <c r="Q40" s="86">
        <v>26491</v>
      </c>
      <c r="R40" s="86">
        <v>7550</v>
      </c>
      <c r="S40" s="86">
        <v>58114</v>
      </c>
      <c r="T40" s="86">
        <v>69380.850000000006</v>
      </c>
    </row>
    <row r="41" spans="1:20" x14ac:dyDescent="0.25">
      <c r="A41" s="87" t="s">
        <v>91</v>
      </c>
      <c r="B41" s="88">
        <v>532</v>
      </c>
      <c r="C41" s="89">
        <v>69892</v>
      </c>
      <c r="D41" s="86">
        <f t="shared" si="0"/>
        <v>7115.5499999999993</v>
      </c>
      <c r="E41" s="86">
        <v>4327</v>
      </c>
      <c r="F41" s="86">
        <v>3400</v>
      </c>
      <c r="G41" s="86">
        <v>17473</v>
      </c>
      <c r="H41" s="86">
        <v>3800</v>
      </c>
      <c r="I41" s="86">
        <v>35000</v>
      </c>
      <c r="J41" s="86">
        <v>5110.9799999999996</v>
      </c>
      <c r="K41" s="86">
        <v>4194</v>
      </c>
      <c r="L41" s="86">
        <v>4300</v>
      </c>
      <c r="M41" s="86">
        <v>6989</v>
      </c>
      <c r="N41" s="86">
        <v>7579</v>
      </c>
      <c r="O41" s="86">
        <v>6290</v>
      </c>
      <c r="P41" s="86">
        <v>2700</v>
      </c>
      <c r="Q41" s="86">
        <v>14677</v>
      </c>
      <c r="R41" s="86">
        <v>5680</v>
      </c>
      <c r="S41" s="86">
        <v>46652</v>
      </c>
      <c r="T41" s="86">
        <v>38440.6</v>
      </c>
    </row>
    <row r="42" spans="1:20" x14ac:dyDescent="0.25">
      <c r="A42" s="87" t="s">
        <v>92</v>
      </c>
      <c r="B42" s="88">
        <v>585</v>
      </c>
      <c r="C42" s="89">
        <v>180557</v>
      </c>
      <c r="D42" s="86">
        <f t="shared" si="0"/>
        <v>16798.737499999999</v>
      </c>
      <c r="E42" s="86">
        <v>11432</v>
      </c>
      <c r="F42" s="86">
        <v>3900</v>
      </c>
      <c r="G42" s="86">
        <v>45139.25</v>
      </c>
      <c r="H42" s="86">
        <v>9900</v>
      </c>
      <c r="I42" s="86">
        <v>42000</v>
      </c>
      <c r="J42" s="86">
        <v>12777.45</v>
      </c>
      <c r="K42" s="86">
        <v>10833</v>
      </c>
      <c r="L42" s="86">
        <v>9930</v>
      </c>
      <c r="M42" s="86">
        <v>18056</v>
      </c>
      <c r="N42" s="86">
        <v>29281</v>
      </c>
      <c r="O42" s="86">
        <v>12639</v>
      </c>
      <c r="P42" s="86">
        <v>2700</v>
      </c>
      <c r="Q42" s="86">
        <v>37917</v>
      </c>
      <c r="R42" s="86">
        <v>7250</v>
      </c>
      <c r="S42" s="86">
        <v>62717</v>
      </c>
      <c r="T42" s="86">
        <v>99306.35</v>
      </c>
    </row>
    <row r="43" spans="1:20" x14ac:dyDescent="0.25">
      <c r="A43" s="87" t="s">
        <v>93</v>
      </c>
      <c r="B43" s="88">
        <v>521</v>
      </c>
      <c r="C43" s="89">
        <v>10597.6</v>
      </c>
      <c r="D43" s="86">
        <f t="shared" si="0"/>
        <v>1927.29</v>
      </c>
      <c r="E43" s="86">
        <v>1074</v>
      </c>
      <c r="F43" s="86">
        <v>2900</v>
      </c>
      <c r="G43" s="86">
        <v>4239.2</v>
      </c>
      <c r="H43" s="86">
        <v>1200</v>
      </c>
      <c r="I43" s="86">
        <v>8000</v>
      </c>
      <c r="J43" s="86">
        <v>2299.94</v>
      </c>
      <c r="K43" s="86">
        <v>636</v>
      </c>
      <c r="L43" s="86">
        <v>750</v>
      </c>
      <c r="M43" s="86">
        <v>1060</v>
      </c>
      <c r="N43" s="86">
        <v>1747</v>
      </c>
      <c r="O43" s="86">
        <v>1908</v>
      </c>
      <c r="P43" s="86">
        <v>1800</v>
      </c>
      <c r="Q43" s="86">
        <v>2225</v>
      </c>
      <c r="R43" s="86">
        <v>1900</v>
      </c>
      <c r="S43" s="86">
        <v>21894</v>
      </c>
      <c r="T43" s="86">
        <v>7948.2</v>
      </c>
    </row>
    <row r="44" spans="1:20" x14ac:dyDescent="0.25">
      <c r="A44" s="87" t="s">
        <v>94</v>
      </c>
      <c r="B44" s="88">
        <v>534</v>
      </c>
      <c r="C44" s="89">
        <v>70284</v>
      </c>
      <c r="D44" s="86">
        <f t="shared" si="0"/>
        <v>7149.8499999999995</v>
      </c>
      <c r="E44" s="86">
        <v>4450</v>
      </c>
      <c r="F44" s="86">
        <v>3400</v>
      </c>
      <c r="G44" s="86">
        <v>17571</v>
      </c>
      <c r="H44" s="86">
        <v>3800</v>
      </c>
      <c r="I44" s="86">
        <v>30000</v>
      </c>
      <c r="J44" s="86">
        <v>5110.9799999999996</v>
      </c>
      <c r="K44" s="86">
        <v>4217</v>
      </c>
      <c r="L44" s="86">
        <v>4330</v>
      </c>
      <c r="M44" s="86">
        <v>7028</v>
      </c>
      <c r="N44" s="86">
        <v>11416</v>
      </c>
      <c r="O44" s="86">
        <v>6326</v>
      </c>
      <c r="P44" s="86">
        <v>2700</v>
      </c>
      <c r="Q44" s="86">
        <v>14760</v>
      </c>
      <c r="R44" s="86">
        <v>5680</v>
      </c>
      <c r="S44" s="86">
        <v>46185</v>
      </c>
      <c r="T44" s="86">
        <v>38656.199999999997</v>
      </c>
    </row>
    <row r="45" spans="1:20" x14ac:dyDescent="0.25">
      <c r="A45" s="87" t="s">
        <v>95</v>
      </c>
      <c r="B45" s="88">
        <v>525</v>
      </c>
      <c r="C45" s="89">
        <v>123149</v>
      </c>
      <c r="D45" s="86">
        <f t="shared" si="0"/>
        <v>11775.537499999999</v>
      </c>
      <c r="E45" s="86">
        <v>7797</v>
      </c>
      <c r="F45" s="86">
        <v>3900</v>
      </c>
      <c r="G45" s="86">
        <v>30787.25</v>
      </c>
      <c r="H45" s="86">
        <v>8500</v>
      </c>
      <c r="I45" s="86">
        <v>42000</v>
      </c>
      <c r="J45" s="86">
        <v>8944.2099999999991</v>
      </c>
      <c r="K45" s="86">
        <v>7389</v>
      </c>
      <c r="L45" s="86">
        <v>7580</v>
      </c>
      <c r="M45" s="86">
        <v>12315</v>
      </c>
      <c r="N45" s="86">
        <v>19981</v>
      </c>
      <c r="O45" s="86">
        <v>9852</v>
      </c>
      <c r="P45" s="86">
        <v>2700</v>
      </c>
      <c r="Q45" s="86">
        <v>25961</v>
      </c>
      <c r="R45" s="86">
        <v>7700</v>
      </c>
      <c r="S45" s="86">
        <v>58473</v>
      </c>
      <c r="T45" s="86">
        <v>67731.95</v>
      </c>
    </row>
    <row r="46" spans="1:20" x14ac:dyDescent="0.25">
      <c r="A46" s="87" t="s">
        <v>96</v>
      </c>
      <c r="B46" s="88">
        <v>505</v>
      </c>
      <c r="C46" s="89">
        <v>129138</v>
      </c>
      <c r="D46" s="86">
        <f t="shared" si="0"/>
        <v>12299.574999999999</v>
      </c>
      <c r="E46" s="86">
        <v>8176</v>
      </c>
      <c r="F46" s="86">
        <v>3900</v>
      </c>
      <c r="G46" s="86">
        <v>32284.5</v>
      </c>
      <c r="H46" s="86">
        <v>8500</v>
      </c>
      <c r="I46" s="86">
        <v>42000</v>
      </c>
      <c r="J46" s="86">
        <v>10221.959999999999</v>
      </c>
      <c r="K46" s="86">
        <v>7748</v>
      </c>
      <c r="L46" s="86">
        <v>7950</v>
      </c>
      <c r="M46" s="86">
        <v>12914</v>
      </c>
      <c r="N46" s="86">
        <v>20951</v>
      </c>
      <c r="O46" s="86">
        <v>10331</v>
      </c>
      <c r="P46" s="86">
        <v>2700</v>
      </c>
      <c r="Q46" s="86">
        <v>27119</v>
      </c>
      <c r="R46" s="86">
        <v>9000</v>
      </c>
      <c r="S46" s="86">
        <v>58752</v>
      </c>
      <c r="T46" s="86">
        <v>71025.899999999994</v>
      </c>
    </row>
    <row r="47" spans="1:20" x14ac:dyDescent="0.25">
      <c r="A47" s="87" t="s">
        <v>97</v>
      </c>
      <c r="B47" s="88">
        <v>539</v>
      </c>
      <c r="C47" s="89">
        <v>36076</v>
      </c>
      <c r="D47" s="86">
        <f t="shared" si="0"/>
        <v>4156.6499999999996</v>
      </c>
      <c r="E47" s="86">
        <v>2233</v>
      </c>
      <c r="F47" s="86">
        <v>3400</v>
      </c>
      <c r="G47" s="86">
        <v>12626.6</v>
      </c>
      <c r="H47" s="86">
        <v>2300</v>
      </c>
      <c r="I47" s="86">
        <v>25000</v>
      </c>
      <c r="J47" s="86">
        <v>3833.23</v>
      </c>
      <c r="K47" s="86">
        <v>2165</v>
      </c>
      <c r="L47" s="86">
        <v>2220</v>
      </c>
      <c r="M47" s="86">
        <v>3608</v>
      </c>
      <c r="N47" s="86">
        <v>5875</v>
      </c>
      <c r="O47" s="86">
        <v>3968</v>
      </c>
      <c r="P47" s="86">
        <v>1800</v>
      </c>
      <c r="Q47" s="86">
        <v>7576</v>
      </c>
      <c r="R47" s="86">
        <v>4140</v>
      </c>
      <c r="S47" s="86">
        <v>36775</v>
      </c>
      <c r="T47" s="86">
        <v>27057</v>
      </c>
    </row>
    <row r="48" spans="1:20" x14ac:dyDescent="0.25">
      <c r="A48" s="87" t="s">
        <v>98</v>
      </c>
      <c r="B48" s="88">
        <v>540</v>
      </c>
      <c r="C48" s="89">
        <v>54942</v>
      </c>
      <c r="D48" s="86">
        <f t="shared" si="0"/>
        <v>5807.4249999999993</v>
      </c>
      <c r="E48" s="86">
        <v>3401</v>
      </c>
      <c r="F48" s="86">
        <v>3400</v>
      </c>
      <c r="G48" s="86">
        <v>16482.599999999999</v>
      </c>
      <c r="H48" s="86">
        <v>2500</v>
      </c>
      <c r="I48" s="86">
        <v>30000</v>
      </c>
      <c r="J48" s="86">
        <v>3833.23</v>
      </c>
      <c r="K48" s="86">
        <v>3297</v>
      </c>
      <c r="L48" s="86">
        <v>3380</v>
      </c>
      <c r="M48" s="86">
        <v>5494</v>
      </c>
      <c r="N48" s="86">
        <v>8931</v>
      </c>
      <c r="O48" s="86">
        <v>4945</v>
      </c>
      <c r="P48" s="86">
        <v>2700</v>
      </c>
      <c r="Q48" s="86">
        <v>11538</v>
      </c>
      <c r="R48" s="86">
        <v>4680</v>
      </c>
      <c r="S48" s="86">
        <v>40242</v>
      </c>
      <c r="T48" s="86">
        <v>41206.5</v>
      </c>
    </row>
    <row r="49" spans="1:20" x14ac:dyDescent="0.25">
      <c r="A49" s="87" t="s">
        <v>99</v>
      </c>
      <c r="B49" s="88">
        <v>509</v>
      </c>
      <c r="C49" s="89">
        <v>539589</v>
      </c>
      <c r="D49" s="86">
        <f t="shared" si="0"/>
        <v>48214.037499999999</v>
      </c>
      <c r="E49" s="86">
        <v>25622</v>
      </c>
      <c r="F49" s="86">
        <v>4900</v>
      </c>
      <c r="G49" s="86">
        <v>53958.9</v>
      </c>
      <c r="H49" s="86">
        <v>27400</v>
      </c>
      <c r="I49" s="86">
        <v>55000</v>
      </c>
      <c r="J49" s="86">
        <v>19166.169999999998</v>
      </c>
      <c r="K49" s="86">
        <v>32375</v>
      </c>
      <c r="L49" s="86">
        <v>19200</v>
      </c>
      <c r="M49" s="86">
        <v>53959</v>
      </c>
      <c r="N49" s="86">
        <v>87444</v>
      </c>
      <c r="O49" s="86">
        <v>26979</v>
      </c>
      <c r="P49" s="86">
        <v>2700</v>
      </c>
      <c r="Q49" s="86">
        <v>113314</v>
      </c>
      <c r="R49" s="86">
        <v>12140</v>
      </c>
      <c r="S49" s="86">
        <v>120735</v>
      </c>
      <c r="T49" s="86">
        <v>269794.5</v>
      </c>
    </row>
    <row r="50" spans="1:20" x14ac:dyDescent="0.25">
      <c r="A50" s="87" t="s">
        <v>100</v>
      </c>
      <c r="B50" s="88">
        <v>588</v>
      </c>
      <c r="C50" s="89">
        <v>70564</v>
      </c>
      <c r="D50" s="86">
        <f t="shared" si="0"/>
        <v>7174.3499999999995</v>
      </c>
      <c r="E50" s="86">
        <v>4368</v>
      </c>
      <c r="F50" s="86">
        <v>3400</v>
      </c>
      <c r="G50" s="86">
        <v>17641</v>
      </c>
      <c r="H50" s="86">
        <v>3500</v>
      </c>
      <c r="I50" s="86">
        <v>30000</v>
      </c>
      <c r="J50" s="86">
        <v>5110.9799999999996</v>
      </c>
      <c r="K50" s="86">
        <v>4234</v>
      </c>
      <c r="L50" s="86">
        <v>4350</v>
      </c>
      <c r="M50" s="86">
        <v>7056</v>
      </c>
      <c r="N50" s="86">
        <v>11462</v>
      </c>
      <c r="O50" s="86">
        <v>6351</v>
      </c>
      <c r="P50" s="86">
        <v>2700</v>
      </c>
      <c r="Q50" s="86">
        <v>14818</v>
      </c>
      <c r="R50" s="86">
        <v>5750</v>
      </c>
      <c r="S50" s="86">
        <v>46209</v>
      </c>
      <c r="T50" s="86">
        <v>38810.199999999997</v>
      </c>
    </row>
    <row r="51" spans="1:20" x14ac:dyDescent="0.25">
      <c r="A51" s="87" t="s">
        <v>101</v>
      </c>
      <c r="B51" s="88">
        <v>533</v>
      </c>
      <c r="C51" s="89">
        <v>60481</v>
      </c>
      <c r="D51" s="86">
        <f t="shared" si="0"/>
        <v>6292.0874999999996</v>
      </c>
      <c r="E51" s="86">
        <v>2789</v>
      </c>
      <c r="F51" s="86">
        <v>3400</v>
      </c>
      <c r="G51" s="86">
        <v>15120.25</v>
      </c>
      <c r="H51" s="86">
        <v>3500</v>
      </c>
      <c r="I51" s="86">
        <v>30000</v>
      </c>
      <c r="J51" s="86">
        <v>5110.9799999999996</v>
      </c>
      <c r="K51" s="86">
        <v>3629</v>
      </c>
      <c r="L51" s="86">
        <v>3720</v>
      </c>
      <c r="M51" s="86">
        <v>6048</v>
      </c>
      <c r="N51" s="86">
        <v>9828</v>
      </c>
      <c r="O51" s="86">
        <v>5443</v>
      </c>
      <c r="P51" s="86">
        <v>2700</v>
      </c>
      <c r="Q51" s="86">
        <v>12701</v>
      </c>
      <c r="R51" s="86">
        <v>5680</v>
      </c>
      <c r="S51" s="86">
        <v>43805</v>
      </c>
      <c r="T51" s="86">
        <v>45360.75</v>
      </c>
    </row>
    <row r="52" spans="1:20" x14ac:dyDescent="0.25">
      <c r="A52" s="87" t="s">
        <v>102</v>
      </c>
      <c r="B52" s="88">
        <v>528</v>
      </c>
      <c r="C52" s="89">
        <v>180991</v>
      </c>
      <c r="D52" s="86">
        <f t="shared" si="0"/>
        <v>16836.712500000001</v>
      </c>
      <c r="E52" s="86">
        <v>11459</v>
      </c>
      <c r="F52" s="86">
        <v>3900</v>
      </c>
      <c r="G52" s="86">
        <v>45247.75</v>
      </c>
      <c r="H52" s="86">
        <v>7700</v>
      </c>
      <c r="I52" s="86">
        <v>42000</v>
      </c>
      <c r="J52" s="86">
        <v>12777.45</v>
      </c>
      <c r="K52" s="86">
        <v>10859</v>
      </c>
      <c r="L52" s="86">
        <v>11150</v>
      </c>
      <c r="M52" s="86">
        <v>18099</v>
      </c>
      <c r="N52" s="86">
        <v>29351</v>
      </c>
      <c r="O52" s="86">
        <v>12669</v>
      </c>
      <c r="P52" s="86">
        <v>2700</v>
      </c>
      <c r="Q52" s="86">
        <v>38008</v>
      </c>
      <c r="R52" s="86">
        <v>7250</v>
      </c>
      <c r="S52" s="86">
        <v>58731</v>
      </c>
      <c r="T52" s="86">
        <v>99545.05</v>
      </c>
    </row>
    <row r="53" spans="1:20" x14ac:dyDescent="0.25">
      <c r="A53" s="87" t="s">
        <v>103</v>
      </c>
      <c r="B53" s="88">
        <v>520</v>
      </c>
      <c r="C53" s="89">
        <v>181914</v>
      </c>
      <c r="D53" s="86">
        <f t="shared" si="0"/>
        <v>16917.474999999999</v>
      </c>
      <c r="E53" s="86">
        <v>11517</v>
      </c>
      <c r="F53" s="86">
        <v>3900</v>
      </c>
      <c r="G53" s="86">
        <v>45478.5</v>
      </c>
      <c r="H53" s="86">
        <v>9500</v>
      </c>
      <c r="I53" s="86">
        <v>42000</v>
      </c>
      <c r="J53" s="86">
        <v>12777.45</v>
      </c>
      <c r="K53" s="86">
        <v>10915</v>
      </c>
      <c r="L53" s="86">
        <v>11200</v>
      </c>
      <c r="M53" s="86">
        <v>18191</v>
      </c>
      <c r="N53" s="86">
        <v>29500</v>
      </c>
      <c r="O53" s="86">
        <v>12739</v>
      </c>
      <c r="P53" s="86">
        <v>2700</v>
      </c>
      <c r="Q53" s="86">
        <v>38202</v>
      </c>
      <c r="R53" s="86">
        <v>7250</v>
      </c>
      <c r="S53" s="86">
        <v>58760</v>
      </c>
      <c r="T53" s="86">
        <v>100052.7</v>
      </c>
    </row>
    <row r="54" spans="1:20" x14ac:dyDescent="0.25">
      <c r="A54" s="87" t="s">
        <v>104</v>
      </c>
      <c r="B54" s="88" t="s">
        <v>105</v>
      </c>
      <c r="C54" s="89">
        <v>128781</v>
      </c>
      <c r="D54" s="86">
        <f t="shared" si="0"/>
        <v>12268.3375</v>
      </c>
      <c r="E54" s="86">
        <v>8153</v>
      </c>
      <c r="F54" s="86">
        <v>3900</v>
      </c>
      <c r="G54" s="86">
        <v>32195.25</v>
      </c>
      <c r="H54" s="86">
        <v>6200</v>
      </c>
      <c r="I54" s="86">
        <v>42000</v>
      </c>
      <c r="J54" s="86">
        <v>10221.959999999999</v>
      </c>
      <c r="K54" s="86">
        <v>7727</v>
      </c>
      <c r="L54" s="86">
        <v>7930</v>
      </c>
      <c r="M54" s="86">
        <v>12878</v>
      </c>
      <c r="N54" s="86">
        <v>20893</v>
      </c>
      <c r="O54" s="86">
        <v>10302</v>
      </c>
      <c r="P54" s="86">
        <v>2700</v>
      </c>
      <c r="Q54" s="86">
        <v>27044</v>
      </c>
      <c r="R54" s="86">
        <v>7000</v>
      </c>
      <c r="S54" s="86">
        <v>59235</v>
      </c>
      <c r="T54" s="86">
        <v>70829.55</v>
      </c>
    </row>
    <row r="55" spans="1:20" x14ac:dyDescent="0.25">
      <c r="A55" s="87" t="s">
        <v>106</v>
      </c>
      <c r="B55" s="88" t="s">
        <v>107</v>
      </c>
      <c r="C55" s="89">
        <v>36071</v>
      </c>
      <c r="D55" s="86">
        <f t="shared" si="0"/>
        <v>4156.2124999999996</v>
      </c>
      <c r="E55" s="86">
        <v>2233</v>
      </c>
      <c r="F55" s="86">
        <v>3400</v>
      </c>
      <c r="G55" s="86">
        <v>10821.3</v>
      </c>
      <c r="H55" s="86">
        <v>1500</v>
      </c>
      <c r="I55" s="86">
        <v>25000</v>
      </c>
      <c r="J55" s="86">
        <v>3833.23</v>
      </c>
      <c r="K55" s="86">
        <v>2164</v>
      </c>
      <c r="L55" s="86">
        <v>2220</v>
      </c>
      <c r="M55" s="86">
        <v>3607</v>
      </c>
      <c r="N55" s="86">
        <v>5874</v>
      </c>
      <c r="O55" s="86">
        <v>3968</v>
      </c>
      <c r="P55" s="86">
        <v>1800</v>
      </c>
      <c r="Q55" s="86">
        <v>7575</v>
      </c>
      <c r="R55" s="86">
        <v>4140</v>
      </c>
      <c r="S55" s="86">
        <v>37375</v>
      </c>
      <c r="T55" s="86">
        <v>27053.25</v>
      </c>
    </row>
    <row r="56" spans="1:20" x14ac:dyDescent="0.25">
      <c r="A56" s="87" t="s">
        <v>108</v>
      </c>
      <c r="B56" s="88" t="s">
        <v>109</v>
      </c>
      <c r="C56" s="89">
        <v>30443.73</v>
      </c>
      <c r="D56" s="86">
        <f t="shared" si="0"/>
        <v>3663.8263749999996</v>
      </c>
      <c r="E56" s="86">
        <v>1885</v>
      </c>
      <c r="F56" s="86">
        <v>3400</v>
      </c>
      <c r="G56" s="86">
        <v>7610</v>
      </c>
      <c r="H56" s="86">
        <v>1500</v>
      </c>
      <c r="I56" s="86">
        <v>25000</v>
      </c>
      <c r="J56" s="86">
        <v>3833.23</v>
      </c>
      <c r="K56" s="86">
        <v>1827</v>
      </c>
      <c r="L56" s="86">
        <v>1870</v>
      </c>
      <c r="M56" s="86">
        <v>3044</v>
      </c>
      <c r="N56" s="86">
        <v>4962</v>
      </c>
      <c r="O56" s="86">
        <v>3349</v>
      </c>
      <c r="P56" s="86">
        <v>1800</v>
      </c>
      <c r="Q56" s="86">
        <v>6393</v>
      </c>
      <c r="R56" s="86">
        <v>3940</v>
      </c>
      <c r="S56" s="86">
        <v>35780</v>
      </c>
      <c r="T56" s="86">
        <v>22832.799999999999</v>
      </c>
    </row>
    <row r="57" spans="1:20" x14ac:dyDescent="0.25">
      <c r="A57" s="87" t="s">
        <v>110</v>
      </c>
      <c r="B57" s="88" t="s">
        <v>111</v>
      </c>
      <c r="C57" s="89">
        <v>214496</v>
      </c>
      <c r="D57" s="86">
        <f t="shared" si="0"/>
        <v>19768.399999999998</v>
      </c>
      <c r="E57" s="86">
        <v>13580</v>
      </c>
      <c r="F57" s="86">
        <v>4200</v>
      </c>
      <c r="G57" s="86">
        <v>53624</v>
      </c>
      <c r="H57" s="86">
        <v>12500</v>
      </c>
      <c r="I57" s="86">
        <v>42000</v>
      </c>
      <c r="J57" s="86">
        <v>15332.94</v>
      </c>
      <c r="K57" s="86">
        <v>12870</v>
      </c>
      <c r="L57" s="86">
        <v>13200</v>
      </c>
      <c r="M57" s="86">
        <v>21450</v>
      </c>
      <c r="N57" s="86">
        <v>34779</v>
      </c>
      <c r="O57" s="86">
        <v>15015</v>
      </c>
      <c r="P57" s="86">
        <v>2700</v>
      </c>
      <c r="Q57" s="86">
        <v>45044</v>
      </c>
      <c r="R57" s="86">
        <v>6080</v>
      </c>
      <c r="S57" s="86">
        <v>69726</v>
      </c>
      <c r="T57" s="86">
        <v>107248</v>
      </c>
    </row>
    <row r="58" spans="1:20" x14ac:dyDescent="0.25">
      <c r="A58" s="87" t="s">
        <v>112</v>
      </c>
      <c r="B58" s="88" t="s">
        <v>113</v>
      </c>
      <c r="C58" s="89">
        <v>169758</v>
      </c>
      <c r="D58" s="86">
        <f t="shared" si="0"/>
        <v>15853.824999999999</v>
      </c>
      <c r="E58" s="86">
        <v>10748</v>
      </c>
      <c r="F58" s="86">
        <v>3900</v>
      </c>
      <c r="G58" s="86">
        <v>42439.5</v>
      </c>
      <c r="H58" s="86">
        <v>10600</v>
      </c>
      <c r="I58" s="86">
        <v>35000</v>
      </c>
      <c r="J58" s="86">
        <v>12777.45</v>
      </c>
      <c r="K58" s="86">
        <v>10185</v>
      </c>
      <c r="L58" s="86">
        <v>10460</v>
      </c>
      <c r="M58" s="86">
        <v>16976</v>
      </c>
      <c r="N58" s="86">
        <v>27531</v>
      </c>
      <c r="O58" s="86">
        <v>11883</v>
      </c>
      <c r="P58" s="86">
        <v>2700</v>
      </c>
      <c r="Q58" s="86">
        <v>35649</v>
      </c>
      <c r="R58" s="86">
        <v>5550</v>
      </c>
      <c r="S58" s="86">
        <v>65355</v>
      </c>
      <c r="T58" s="86">
        <v>93366.9</v>
      </c>
    </row>
    <row r="59" spans="1:20" x14ac:dyDescent="0.25">
      <c r="A59" s="87" t="s">
        <v>114</v>
      </c>
      <c r="B59" s="88" t="s">
        <v>115</v>
      </c>
      <c r="C59" s="89">
        <v>63519</v>
      </c>
      <c r="D59" s="86">
        <f t="shared" si="0"/>
        <v>6557.9124999999995</v>
      </c>
      <c r="E59" s="86">
        <v>3932</v>
      </c>
      <c r="F59" s="86">
        <v>3400</v>
      </c>
      <c r="G59" s="86">
        <v>15879.75</v>
      </c>
      <c r="H59" s="86">
        <v>3400</v>
      </c>
      <c r="I59" s="86">
        <v>30000</v>
      </c>
      <c r="J59" s="86">
        <v>5110.9799999999996</v>
      </c>
      <c r="K59" s="86">
        <v>3811</v>
      </c>
      <c r="L59" s="86">
        <v>3910</v>
      </c>
      <c r="M59" s="86">
        <v>6352</v>
      </c>
      <c r="N59" s="86">
        <v>10320</v>
      </c>
      <c r="O59" s="86">
        <v>5717</v>
      </c>
      <c r="P59" s="86">
        <v>2700</v>
      </c>
      <c r="Q59" s="86">
        <v>13339</v>
      </c>
      <c r="R59" s="86">
        <v>5680</v>
      </c>
      <c r="S59" s="86">
        <v>45092</v>
      </c>
      <c r="T59" s="86">
        <v>47639.25</v>
      </c>
    </row>
    <row r="60" spans="1:20" x14ac:dyDescent="0.25">
      <c r="A60" s="87" t="s">
        <v>116</v>
      </c>
      <c r="B60" s="88" t="s">
        <v>117</v>
      </c>
      <c r="C60" s="89">
        <v>43402</v>
      </c>
      <c r="D60" s="86">
        <f t="shared" si="0"/>
        <v>4797.6749999999993</v>
      </c>
      <c r="E60" s="86">
        <v>2687</v>
      </c>
      <c r="F60" s="86">
        <v>3400</v>
      </c>
      <c r="G60" s="86">
        <v>13020.6</v>
      </c>
      <c r="H60" s="86">
        <v>3100</v>
      </c>
      <c r="I60" s="86">
        <v>30000</v>
      </c>
      <c r="J60" s="86">
        <v>3833.23</v>
      </c>
      <c r="K60" s="86">
        <v>2604</v>
      </c>
      <c r="L60" s="86">
        <v>2670</v>
      </c>
      <c r="M60" s="86">
        <v>4340</v>
      </c>
      <c r="N60" s="86">
        <v>7062</v>
      </c>
      <c r="O60" s="86">
        <v>4774</v>
      </c>
      <c r="P60" s="86">
        <v>1800</v>
      </c>
      <c r="Q60" s="86">
        <v>9114</v>
      </c>
      <c r="R60" s="86">
        <v>4150</v>
      </c>
      <c r="S60" s="86">
        <v>39359</v>
      </c>
      <c r="T60" s="86">
        <v>32551.5</v>
      </c>
    </row>
    <row r="61" spans="1:20" x14ac:dyDescent="0.25">
      <c r="A61" s="87" t="s">
        <v>118</v>
      </c>
      <c r="B61" s="88" t="s">
        <v>119</v>
      </c>
      <c r="C61" s="89">
        <v>61935</v>
      </c>
      <c r="D61" s="86">
        <f t="shared" si="0"/>
        <v>6419.3125</v>
      </c>
      <c r="E61" s="86">
        <v>3834</v>
      </c>
      <c r="F61" s="86">
        <v>3400</v>
      </c>
      <c r="G61" s="86">
        <v>15483.75</v>
      </c>
      <c r="H61" s="86">
        <v>3200</v>
      </c>
      <c r="I61" s="86">
        <v>30000</v>
      </c>
      <c r="J61" s="86">
        <v>5110.9799999999996</v>
      </c>
      <c r="K61" s="86">
        <v>3716</v>
      </c>
      <c r="L61" s="86">
        <v>3810</v>
      </c>
      <c r="M61" s="86">
        <v>6194</v>
      </c>
      <c r="N61" s="86">
        <v>10064</v>
      </c>
      <c r="O61" s="86">
        <v>5574</v>
      </c>
      <c r="P61" s="86">
        <v>2700</v>
      </c>
      <c r="Q61" s="86">
        <v>13006</v>
      </c>
      <c r="R61" s="86">
        <v>5680</v>
      </c>
      <c r="S61" s="86">
        <v>43944</v>
      </c>
      <c r="T61" s="86">
        <v>46451.25</v>
      </c>
    </row>
    <row r="62" spans="1:20" x14ac:dyDescent="0.25">
      <c r="A62" s="87" t="s">
        <v>120</v>
      </c>
      <c r="B62" s="88" t="s">
        <v>121</v>
      </c>
      <c r="C62" s="89">
        <v>61935</v>
      </c>
      <c r="D62" s="86">
        <f t="shared" si="0"/>
        <v>6419.3125</v>
      </c>
      <c r="E62" s="86">
        <v>3834</v>
      </c>
      <c r="F62" s="86">
        <v>3400</v>
      </c>
      <c r="G62" s="86">
        <v>15483.75</v>
      </c>
      <c r="H62" s="86">
        <v>3200</v>
      </c>
      <c r="I62" s="86">
        <v>30000</v>
      </c>
      <c r="J62" s="86">
        <v>5110.9799999999996</v>
      </c>
      <c r="K62" s="86">
        <v>3716</v>
      </c>
      <c r="L62" s="86">
        <v>3810</v>
      </c>
      <c r="M62" s="86">
        <v>6194</v>
      </c>
      <c r="N62" s="86">
        <v>10064</v>
      </c>
      <c r="O62" s="86">
        <v>5474</v>
      </c>
      <c r="P62" s="86">
        <v>2700</v>
      </c>
      <c r="Q62" s="86">
        <v>13006</v>
      </c>
      <c r="R62" s="86">
        <v>5680</v>
      </c>
      <c r="S62" s="86">
        <v>43944</v>
      </c>
      <c r="T62" s="86">
        <v>46451.25</v>
      </c>
    </row>
    <row r="63" spans="1:20" x14ac:dyDescent="0.25">
      <c r="A63" s="87" t="s">
        <v>122</v>
      </c>
      <c r="B63" s="88" t="s">
        <v>123</v>
      </c>
      <c r="C63" s="91">
        <v>17186</v>
      </c>
      <c r="D63" s="86">
        <f t="shared" si="0"/>
        <v>2503.7749999999996</v>
      </c>
      <c r="E63" s="86">
        <v>1393</v>
      </c>
      <c r="F63" s="86">
        <v>2900</v>
      </c>
      <c r="G63" s="86">
        <v>6015</v>
      </c>
      <c r="H63" s="86">
        <v>1600</v>
      </c>
      <c r="I63" s="86">
        <v>20000</v>
      </c>
      <c r="J63" s="86">
        <v>3833.23</v>
      </c>
      <c r="K63" s="86">
        <v>1031</v>
      </c>
      <c r="L63" s="86">
        <v>1060</v>
      </c>
      <c r="M63" s="86">
        <v>1719</v>
      </c>
      <c r="N63" s="86">
        <v>2815</v>
      </c>
      <c r="O63" s="86">
        <v>3093</v>
      </c>
      <c r="P63" s="86">
        <v>1800</v>
      </c>
      <c r="Q63" s="86">
        <v>3609</v>
      </c>
      <c r="R63" s="86">
        <v>4850</v>
      </c>
      <c r="S63" s="86">
        <v>30028</v>
      </c>
      <c r="T63" s="86">
        <v>12889.5</v>
      </c>
    </row>
    <row r="64" spans="1:20" x14ac:dyDescent="0.25">
      <c r="A64" s="87" t="s">
        <v>124</v>
      </c>
      <c r="B64" s="88" t="s">
        <v>125</v>
      </c>
      <c r="C64" s="89">
        <v>15767.25</v>
      </c>
      <c r="D64" s="86">
        <f t="shared" si="0"/>
        <v>2379.6343749999996</v>
      </c>
      <c r="E64" s="86">
        <v>1393</v>
      </c>
      <c r="F64" s="86">
        <v>2900</v>
      </c>
      <c r="G64" s="86">
        <v>4730.1000000000004</v>
      </c>
      <c r="H64" s="86">
        <v>1200</v>
      </c>
      <c r="I64" s="86">
        <v>20000</v>
      </c>
      <c r="J64" s="86">
        <v>3833.23</v>
      </c>
      <c r="K64" s="86">
        <v>946</v>
      </c>
      <c r="L64" s="86">
        <v>975</v>
      </c>
      <c r="M64" s="86">
        <v>1577</v>
      </c>
      <c r="N64" s="86">
        <v>2585</v>
      </c>
      <c r="O64" s="86">
        <v>2838</v>
      </c>
      <c r="P64" s="86">
        <v>1800</v>
      </c>
      <c r="Q64" s="86">
        <v>3311</v>
      </c>
      <c r="R64" s="86">
        <v>2650</v>
      </c>
      <c r="S64" s="86">
        <v>29523</v>
      </c>
      <c r="T64" s="86">
        <v>11825.44</v>
      </c>
    </row>
    <row r="65" spans="1:20" x14ac:dyDescent="0.25">
      <c r="A65" s="87" t="s">
        <v>126</v>
      </c>
      <c r="B65" s="88" t="s">
        <v>127</v>
      </c>
      <c r="C65" s="89">
        <v>65270.8</v>
      </c>
      <c r="D65" s="86">
        <f t="shared" si="0"/>
        <v>6711.1949999999997</v>
      </c>
      <c r="E65" s="86">
        <v>4041</v>
      </c>
      <c r="F65" s="86">
        <v>3400</v>
      </c>
      <c r="G65" s="86">
        <v>16317.75</v>
      </c>
      <c r="H65" s="86">
        <v>4100</v>
      </c>
      <c r="I65" s="86">
        <v>30000</v>
      </c>
      <c r="J65" s="86">
        <v>5110.9799999999996</v>
      </c>
      <c r="K65" s="86">
        <v>3916</v>
      </c>
      <c r="L65" s="86">
        <v>4020</v>
      </c>
      <c r="M65" s="86">
        <v>6527</v>
      </c>
      <c r="N65" s="86">
        <v>10604</v>
      </c>
      <c r="O65" s="86">
        <v>5874</v>
      </c>
      <c r="P65" s="86">
        <v>2700</v>
      </c>
      <c r="Q65" s="86">
        <v>13707</v>
      </c>
      <c r="R65" s="86">
        <v>568</v>
      </c>
      <c r="S65" s="86">
        <v>44251</v>
      </c>
      <c r="T65" s="86">
        <v>48953.1</v>
      </c>
    </row>
    <row r="66" spans="1:20" x14ac:dyDescent="0.25">
      <c r="A66" s="87" t="s">
        <v>128</v>
      </c>
      <c r="B66" s="88">
        <v>573</v>
      </c>
      <c r="C66" s="91">
        <v>19839</v>
      </c>
      <c r="D66" s="86">
        <f t="shared" si="0"/>
        <v>2735.9124999999999</v>
      </c>
      <c r="E66" s="86">
        <v>1393</v>
      </c>
      <c r="F66" s="86">
        <v>2900</v>
      </c>
      <c r="G66" s="86">
        <v>5951.7</v>
      </c>
      <c r="H66" s="86">
        <v>1200</v>
      </c>
      <c r="I66" s="86">
        <v>20000</v>
      </c>
      <c r="J66" s="86">
        <v>3833.23</v>
      </c>
      <c r="K66" s="86">
        <v>1190</v>
      </c>
      <c r="L66" s="86">
        <v>1220</v>
      </c>
      <c r="M66" s="86">
        <v>1984</v>
      </c>
      <c r="N66" s="86">
        <v>3244</v>
      </c>
      <c r="O66" s="86">
        <v>2777</v>
      </c>
      <c r="P66" s="86">
        <v>1800</v>
      </c>
      <c r="Q66" s="86">
        <v>4166</v>
      </c>
      <c r="R66" s="86">
        <v>4850</v>
      </c>
      <c r="S66" s="86">
        <v>32370</v>
      </c>
      <c r="T66" s="86">
        <v>14879.25</v>
      </c>
    </row>
    <row r="67" spans="1:20" x14ac:dyDescent="0.25">
      <c r="A67" s="87" t="s">
        <v>129</v>
      </c>
      <c r="B67" s="88">
        <v>574</v>
      </c>
      <c r="C67" s="91">
        <v>208909</v>
      </c>
      <c r="D67" s="86">
        <f t="shared" si="0"/>
        <v>19279.537499999999</v>
      </c>
      <c r="E67" s="86">
        <v>9920</v>
      </c>
      <c r="F67" s="86">
        <v>4200</v>
      </c>
      <c r="G67" s="86">
        <v>52227.25</v>
      </c>
      <c r="H67" s="86">
        <v>10800</v>
      </c>
      <c r="I67" s="86">
        <v>42000</v>
      </c>
      <c r="J67" s="86">
        <v>15332.94</v>
      </c>
      <c r="K67" s="86">
        <v>12535</v>
      </c>
      <c r="L67" s="86">
        <v>12850</v>
      </c>
      <c r="M67" s="86">
        <v>20891</v>
      </c>
      <c r="N67" s="86">
        <v>33874</v>
      </c>
      <c r="O67" s="86">
        <v>14624</v>
      </c>
      <c r="P67" s="86">
        <v>2700</v>
      </c>
      <c r="Q67" s="86">
        <v>43871</v>
      </c>
      <c r="R67" s="86">
        <v>7350</v>
      </c>
      <c r="S67" s="86">
        <v>67572</v>
      </c>
      <c r="T67" s="86">
        <v>104454.5</v>
      </c>
    </row>
    <row r="68" spans="1:20" x14ac:dyDescent="0.25">
      <c r="A68" s="92" t="s">
        <v>130</v>
      </c>
      <c r="B68" s="93">
        <v>563</v>
      </c>
      <c r="C68" s="94">
        <v>291038</v>
      </c>
      <c r="D68" s="95">
        <f t="shared" si="0"/>
        <v>26465.824999999997</v>
      </c>
      <c r="E68" s="95">
        <v>13820</v>
      </c>
      <c r="F68" s="95">
        <v>4500</v>
      </c>
      <c r="G68" s="95">
        <v>72759.5</v>
      </c>
      <c r="H68" s="95">
        <v>15100</v>
      </c>
      <c r="I68" s="95">
        <v>42000</v>
      </c>
      <c r="J68" s="95">
        <v>15332.94</v>
      </c>
      <c r="K68" s="95">
        <v>23283</v>
      </c>
      <c r="L68" s="95">
        <v>17920</v>
      </c>
      <c r="M68" s="95">
        <v>29104</v>
      </c>
      <c r="N68" s="95">
        <v>47179</v>
      </c>
      <c r="O68" s="95">
        <v>20373</v>
      </c>
      <c r="P68" s="95">
        <v>3000</v>
      </c>
      <c r="Q68" s="95">
        <v>61118</v>
      </c>
      <c r="R68" s="95">
        <v>10680</v>
      </c>
      <c r="S68" s="95">
        <v>70015</v>
      </c>
      <c r="T68" s="95">
        <v>145519</v>
      </c>
    </row>
    <row r="69" spans="1:20" x14ac:dyDescent="0.25">
      <c r="A69" s="96" t="s">
        <v>131</v>
      </c>
      <c r="B69" s="97">
        <v>496</v>
      </c>
      <c r="C69" s="98">
        <v>273858.98</v>
      </c>
      <c r="D69" s="95">
        <f t="shared" si="0"/>
        <v>24962.660749999995</v>
      </c>
      <c r="E69" s="95">
        <v>13004</v>
      </c>
      <c r="F69" s="95">
        <v>4500</v>
      </c>
      <c r="G69" s="95">
        <v>68464.75</v>
      </c>
      <c r="H69" s="95">
        <v>14900</v>
      </c>
      <c r="I69" s="95">
        <v>42000</v>
      </c>
      <c r="J69" s="95">
        <v>15332.94</v>
      </c>
      <c r="K69" s="95">
        <v>21909</v>
      </c>
      <c r="L69" s="95">
        <v>16870</v>
      </c>
      <c r="M69" s="95">
        <v>27386</v>
      </c>
      <c r="N69" s="95">
        <v>44396</v>
      </c>
      <c r="O69" s="95">
        <v>19170</v>
      </c>
      <c r="P69" s="95">
        <v>3000</v>
      </c>
      <c r="Q69" s="95">
        <v>57510</v>
      </c>
      <c r="R69" s="95">
        <v>10680</v>
      </c>
      <c r="S69" s="95">
        <v>68659</v>
      </c>
      <c r="T69" s="95">
        <v>136929.49</v>
      </c>
    </row>
    <row r="70" spans="1:20" x14ac:dyDescent="0.25">
      <c r="A70" s="96" t="s">
        <v>132</v>
      </c>
      <c r="B70" s="97">
        <v>490</v>
      </c>
      <c r="C70" s="98">
        <v>499107.6</v>
      </c>
      <c r="D70" s="95">
        <f>1000+C70*0.04</f>
        <v>20964.304</v>
      </c>
      <c r="E70" s="95">
        <v>12731</v>
      </c>
      <c r="F70" s="95">
        <v>5900</v>
      </c>
      <c r="G70" s="95">
        <v>124777</v>
      </c>
      <c r="H70" s="95">
        <v>8100</v>
      </c>
      <c r="I70" s="95">
        <v>50000</v>
      </c>
      <c r="J70" s="95">
        <v>11499.7</v>
      </c>
      <c r="K70" s="95">
        <v>39929</v>
      </c>
      <c r="L70" s="95">
        <v>4500</v>
      </c>
      <c r="M70" s="95">
        <v>49911</v>
      </c>
      <c r="N70" s="95">
        <v>80886</v>
      </c>
      <c r="O70" s="95">
        <v>14973</v>
      </c>
      <c r="P70" s="95">
        <v>3000</v>
      </c>
      <c r="Q70" s="95">
        <v>104813</v>
      </c>
      <c r="R70" s="95">
        <v>5300</v>
      </c>
      <c r="S70" s="95">
        <v>68677</v>
      </c>
      <c r="T70" s="95">
        <v>249553.8</v>
      </c>
    </row>
    <row r="71" spans="1:20" x14ac:dyDescent="0.25">
      <c r="A71" s="96" t="s">
        <v>133</v>
      </c>
      <c r="B71" s="97">
        <v>597</v>
      </c>
      <c r="C71" s="98">
        <v>750968.01</v>
      </c>
      <c r="D71" s="95">
        <f>1000+C71*0.04</f>
        <v>31038.720400000002</v>
      </c>
      <c r="E71" s="95">
        <v>19156</v>
      </c>
      <c r="F71" s="95">
        <v>6500</v>
      </c>
      <c r="G71" s="95">
        <v>150193.60000000001</v>
      </c>
      <c r="H71" s="95">
        <v>11800</v>
      </c>
      <c r="I71" s="95">
        <v>50000</v>
      </c>
      <c r="J71" s="95">
        <v>11499.7</v>
      </c>
      <c r="K71" s="95">
        <v>60077</v>
      </c>
      <c r="L71" s="95">
        <v>6950</v>
      </c>
      <c r="M71" s="95">
        <v>75097</v>
      </c>
      <c r="N71" s="95">
        <v>81135</v>
      </c>
      <c r="O71" s="95">
        <v>15019</v>
      </c>
      <c r="P71" s="95">
        <v>3000</v>
      </c>
      <c r="Q71" s="95">
        <v>157703</v>
      </c>
      <c r="R71" s="95">
        <v>8300</v>
      </c>
      <c r="S71" s="95">
        <v>81072</v>
      </c>
      <c r="T71" s="95">
        <v>375484.01</v>
      </c>
    </row>
    <row r="72" spans="1:20" x14ac:dyDescent="0.25">
      <c r="A72" s="96" t="s">
        <v>134</v>
      </c>
      <c r="B72" s="97">
        <v>518</v>
      </c>
      <c r="C72" s="98">
        <v>550981</v>
      </c>
      <c r="D72" s="95">
        <f t="shared" si="0"/>
        <v>49210.837499999994</v>
      </c>
      <c r="E72" s="95">
        <v>26163</v>
      </c>
      <c r="F72" s="95">
        <v>6800</v>
      </c>
      <c r="G72" s="95">
        <v>110196.2</v>
      </c>
      <c r="H72" s="95">
        <v>28500</v>
      </c>
      <c r="I72" s="95">
        <v>55000</v>
      </c>
      <c r="J72" s="95">
        <v>19166.169999999998</v>
      </c>
      <c r="K72" s="95">
        <v>44078</v>
      </c>
      <c r="L72" s="95">
        <v>33900</v>
      </c>
      <c r="M72" s="95">
        <v>55098</v>
      </c>
      <c r="N72" s="95">
        <v>89289</v>
      </c>
      <c r="O72" s="95">
        <v>33059</v>
      </c>
      <c r="P72" s="95">
        <v>3000</v>
      </c>
      <c r="Q72" s="95">
        <v>115706</v>
      </c>
      <c r="R72" s="95">
        <v>12240</v>
      </c>
      <c r="S72" s="95">
        <v>112857</v>
      </c>
      <c r="T72" s="95">
        <v>275490.5</v>
      </c>
    </row>
    <row r="73" spans="1:20" x14ac:dyDescent="0.25">
      <c r="A73" s="96" t="s">
        <v>135</v>
      </c>
      <c r="B73" s="97">
        <v>546</v>
      </c>
      <c r="C73" s="98">
        <v>599205.99</v>
      </c>
      <c r="D73" s="95">
        <f>1000+C73*0.04</f>
        <v>24968.239600000001</v>
      </c>
      <c r="E73" s="95">
        <v>15285</v>
      </c>
      <c r="F73" s="95">
        <v>6200</v>
      </c>
      <c r="G73" s="95">
        <v>119841</v>
      </c>
      <c r="H73" s="95">
        <v>8800</v>
      </c>
      <c r="I73" s="95">
        <v>50000</v>
      </c>
      <c r="J73" s="95">
        <v>22999.41</v>
      </c>
      <c r="K73" s="95">
        <v>47936</v>
      </c>
      <c r="L73" s="95">
        <v>5200</v>
      </c>
      <c r="M73" s="95">
        <v>59921</v>
      </c>
      <c r="N73" s="95">
        <v>64745</v>
      </c>
      <c r="O73" s="95">
        <v>17976</v>
      </c>
      <c r="P73" s="95">
        <v>3000</v>
      </c>
      <c r="Q73" s="95">
        <v>1258333</v>
      </c>
      <c r="R73" s="95">
        <v>6300</v>
      </c>
      <c r="S73" s="95">
        <v>74749</v>
      </c>
      <c r="T73" s="95">
        <v>299603</v>
      </c>
    </row>
    <row r="74" spans="1:20" x14ac:dyDescent="0.25">
      <c r="A74" s="96" t="s">
        <v>136</v>
      </c>
      <c r="B74" s="97">
        <v>561</v>
      </c>
      <c r="C74" s="98">
        <v>1264.52</v>
      </c>
      <c r="D74" s="95">
        <f t="shared" si="0"/>
        <v>1110.6455000000001</v>
      </c>
      <c r="E74" s="95">
        <v>494</v>
      </c>
      <c r="F74" s="95">
        <v>2500</v>
      </c>
      <c r="G74" s="95">
        <v>750</v>
      </c>
      <c r="H74" s="95">
        <v>1100</v>
      </c>
      <c r="I74" s="95">
        <v>4500</v>
      </c>
      <c r="J74" s="95">
        <v>1661.07</v>
      </c>
      <c r="K74" s="95">
        <v>500</v>
      </c>
      <c r="L74" s="95">
        <v>750</v>
      </c>
      <c r="M74" s="95">
        <v>126</v>
      </c>
      <c r="N74" s="95">
        <v>167</v>
      </c>
      <c r="O74" s="95">
        <v>632</v>
      </c>
      <c r="P74" s="95">
        <v>1200</v>
      </c>
      <c r="Q74" s="95">
        <v>266</v>
      </c>
      <c r="R74" s="95">
        <v>1900</v>
      </c>
      <c r="S74" s="95">
        <v>9733</v>
      </c>
      <c r="T74" s="95">
        <v>1500</v>
      </c>
    </row>
    <row r="75" spans="1:20" x14ac:dyDescent="0.25">
      <c r="A75" s="99" t="s">
        <v>137</v>
      </c>
      <c r="B75" s="100">
        <v>120</v>
      </c>
      <c r="C75" s="101">
        <v>60175</v>
      </c>
      <c r="D75" s="102">
        <f>1000+C75*0.0875</f>
        <v>6265.3125</v>
      </c>
      <c r="E75" s="102">
        <v>3810</v>
      </c>
      <c r="F75" s="102">
        <v>3600</v>
      </c>
      <c r="G75" s="102">
        <v>15043.75</v>
      </c>
      <c r="H75" s="102">
        <v>3300</v>
      </c>
      <c r="I75" s="102">
        <v>40000</v>
      </c>
      <c r="J75" s="102">
        <v>5110.9799999999996</v>
      </c>
      <c r="K75" s="102">
        <v>3611</v>
      </c>
      <c r="L75" s="102">
        <v>4370</v>
      </c>
      <c r="M75" s="102">
        <v>6018</v>
      </c>
      <c r="N75" s="102">
        <v>9787</v>
      </c>
      <c r="O75" s="102">
        <v>5416</v>
      </c>
      <c r="P75" s="102">
        <v>3000</v>
      </c>
      <c r="Q75" s="102">
        <v>12637</v>
      </c>
      <c r="R75" s="102">
        <v>6680</v>
      </c>
      <c r="S75" s="102">
        <v>28751</v>
      </c>
      <c r="T75" s="102">
        <v>45131.25</v>
      </c>
    </row>
    <row r="76" spans="1:20" x14ac:dyDescent="0.25">
      <c r="A76" s="99" t="s">
        <v>138</v>
      </c>
      <c r="B76" s="100">
        <v>121</v>
      </c>
      <c r="C76" s="101">
        <v>147788</v>
      </c>
      <c r="D76" s="102">
        <f>1000+C76*0.0875</f>
        <v>13931.449999999999</v>
      </c>
      <c r="E76" s="102">
        <v>9357</v>
      </c>
      <c r="F76" s="102">
        <v>4200</v>
      </c>
      <c r="G76" s="102">
        <v>29557.599999999999</v>
      </c>
      <c r="H76" s="102">
        <v>7100</v>
      </c>
      <c r="I76" s="102">
        <v>42000</v>
      </c>
      <c r="J76" s="102">
        <v>11499.7</v>
      </c>
      <c r="K76" s="102">
        <v>8867</v>
      </c>
      <c r="L76" s="102">
        <v>10730</v>
      </c>
      <c r="M76" s="102">
        <v>14779</v>
      </c>
      <c r="N76" s="102">
        <v>16000</v>
      </c>
      <c r="O76" s="102">
        <v>10345</v>
      </c>
      <c r="P76" s="102">
        <v>3000</v>
      </c>
      <c r="Q76" s="102">
        <v>31035</v>
      </c>
      <c r="R76" s="102">
        <v>9150</v>
      </c>
      <c r="S76" s="102">
        <v>48309</v>
      </c>
      <c r="T76" s="102">
        <v>73894</v>
      </c>
    </row>
    <row r="77" spans="1:20" x14ac:dyDescent="0.25">
      <c r="A77" s="103" t="s">
        <v>139</v>
      </c>
      <c r="B77" s="104">
        <v>12</v>
      </c>
      <c r="C77" s="105">
        <v>27500</v>
      </c>
      <c r="D77" s="106">
        <f t="shared" ref="D77:D118" si="1">1000+C77*0.0875</f>
        <v>3406.25</v>
      </c>
      <c r="E77" s="106">
        <v>1702</v>
      </c>
      <c r="F77" s="106">
        <v>3400</v>
      </c>
      <c r="G77" s="106">
        <v>6875</v>
      </c>
      <c r="H77" s="106">
        <v>2200</v>
      </c>
      <c r="I77" s="106">
        <v>27000</v>
      </c>
      <c r="J77" s="106">
        <v>3833.23</v>
      </c>
      <c r="K77" s="106">
        <v>1650</v>
      </c>
      <c r="L77" s="106">
        <v>2015</v>
      </c>
      <c r="M77" s="106">
        <v>2750</v>
      </c>
      <c r="N77" s="106">
        <v>4481</v>
      </c>
      <c r="O77" s="106">
        <v>3850</v>
      </c>
      <c r="P77" s="106">
        <v>2100</v>
      </c>
      <c r="Q77" s="106">
        <v>5775</v>
      </c>
      <c r="R77" s="106">
        <v>6140</v>
      </c>
      <c r="S77" s="106">
        <v>21221</v>
      </c>
      <c r="T77" s="106">
        <v>20625</v>
      </c>
    </row>
    <row r="78" spans="1:20" x14ac:dyDescent="0.25">
      <c r="A78" s="103" t="s">
        <v>140</v>
      </c>
      <c r="B78" s="104">
        <v>650</v>
      </c>
      <c r="C78" s="105">
        <v>632207</v>
      </c>
      <c r="D78" s="106">
        <f t="shared" si="1"/>
        <v>56318.112499999996</v>
      </c>
      <c r="E78" s="106">
        <v>30020</v>
      </c>
      <c r="F78" s="106">
        <v>5800</v>
      </c>
      <c r="G78" s="106">
        <v>63220.7</v>
      </c>
      <c r="H78" s="106">
        <v>33500</v>
      </c>
      <c r="I78" s="106">
        <v>60000</v>
      </c>
      <c r="J78" s="106">
        <v>15332.94</v>
      </c>
      <c r="K78" s="106">
        <v>37932</v>
      </c>
      <c r="L78" s="106">
        <v>35500</v>
      </c>
      <c r="M78" s="106">
        <v>63221</v>
      </c>
      <c r="N78" s="106">
        <v>102444</v>
      </c>
      <c r="O78" s="106">
        <v>31610</v>
      </c>
      <c r="P78" s="106">
        <v>3000</v>
      </c>
      <c r="Q78" s="106">
        <v>132763</v>
      </c>
      <c r="R78" s="106">
        <v>16140</v>
      </c>
      <c r="S78" s="106">
        <v>153838</v>
      </c>
      <c r="T78" s="106">
        <v>316103</v>
      </c>
    </row>
    <row r="79" spans="1:20" x14ac:dyDescent="0.25">
      <c r="A79" s="103" t="s">
        <v>141</v>
      </c>
      <c r="B79" s="104">
        <v>660</v>
      </c>
      <c r="C79" s="105">
        <v>90185</v>
      </c>
      <c r="D79" s="106">
        <f t="shared" si="1"/>
        <v>8891.1875</v>
      </c>
      <c r="E79" s="106">
        <v>5710</v>
      </c>
      <c r="F79" s="106">
        <v>3900</v>
      </c>
      <c r="G79" s="106">
        <v>22546.25</v>
      </c>
      <c r="H79" s="106">
        <v>4300</v>
      </c>
      <c r="I79" s="106">
        <v>30000</v>
      </c>
      <c r="J79" s="106">
        <v>6388.72</v>
      </c>
      <c r="K79" s="106">
        <v>5411</v>
      </c>
      <c r="L79" s="106">
        <v>6540</v>
      </c>
      <c r="M79" s="106">
        <v>9019</v>
      </c>
      <c r="N79" s="106">
        <v>14636</v>
      </c>
      <c r="O79" s="106">
        <v>7215</v>
      </c>
      <c r="P79" s="106">
        <v>3000</v>
      </c>
      <c r="Q79" s="106">
        <v>18939</v>
      </c>
      <c r="R79" s="106">
        <v>7680</v>
      </c>
      <c r="S79" s="106">
        <v>36603</v>
      </c>
      <c r="T79" s="106">
        <v>49601.75</v>
      </c>
    </row>
    <row r="80" spans="1:20" x14ac:dyDescent="0.25">
      <c r="A80" s="103" t="s">
        <v>142</v>
      </c>
      <c r="B80" s="104">
        <v>661</v>
      </c>
      <c r="C80" s="105">
        <v>189250</v>
      </c>
      <c r="D80" s="106">
        <f t="shared" si="1"/>
        <v>17559.375</v>
      </c>
      <c r="E80" s="106">
        <v>11982</v>
      </c>
      <c r="F80" s="106">
        <v>4200</v>
      </c>
      <c r="G80" s="106">
        <v>37850</v>
      </c>
      <c r="H80" s="106">
        <v>10200</v>
      </c>
      <c r="I80" s="106">
        <v>42000</v>
      </c>
      <c r="J80" s="106">
        <v>14055.19</v>
      </c>
      <c r="K80" s="106">
        <v>11355</v>
      </c>
      <c r="L80" s="106">
        <v>10620</v>
      </c>
      <c r="M80" s="106">
        <v>18925</v>
      </c>
      <c r="N80" s="106">
        <v>30684</v>
      </c>
      <c r="O80" s="106">
        <v>13247</v>
      </c>
      <c r="P80" s="106">
        <v>3000</v>
      </c>
      <c r="Q80" s="106">
        <v>39743</v>
      </c>
      <c r="R80" s="106">
        <v>9480</v>
      </c>
      <c r="S80" s="106">
        <v>59037</v>
      </c>
      <c r="T80" s="106">
        <v>94625</v>
      </c>
    </row>
    <row r="81" spans="1:20" x14ac:dyDescent="0.25">
      <c r="A81" s="103" t="s">
        <v>143</v>
      </c>
      <c r="B81" s="104">
        <v>662</v>
      </c>
      <c r="C81" s="105">
        <v>167400</v>
      </c>
      <c r="D81" s="106">
        <f>1000+C81*0.04</f>
        <v>7696</v>
      </c>
      <c r="E81" s="106">
        <v>4270</v>
      </c>
      <c r="F81" s="106">
        <v>4200</v>
      </c>
      <c r="G81" s="106">
        <v>33480</v>
      </c>
      <c r="H81" s="106">
        <v>2800</v>
      </c>
      <c r="I81" s="106">
        <v>42000</v>
      </c>
      <c r="J81" s="106">
        <v>6133.18</v>
      </c>
      <c r="K81" s="106">
        <v>10004</v>
      </c>
      <c r="L81" s="106">
        <v>2500</v>
      </c>
      <c r="M81" s="106">
        <v>16740</v>
      </c>
      <c r="N81" s="106">
        <v>18105</v>
      </c>
      <c r="O81" s="106">
        <v>6696</v>
      </c>
      <c r="P81" s="106">
        <v>3000</v>
      </c>
      <c r="Q81" s="106">
        <v>35154</v>
      </c>
      <c r="R81" s="106">
        <v>9350</v>
      </c>
      <c r="S81" s="106">
        <v>54332</v>
      </c>
      <c r="T81" s="106">
        <v>83700</v>
      </c>
    </row>
    <row r="82" spans="1:20" x14ac:dyDescent="0.25">
      <c r="A82" s="103" t="s">
        <v>144</v>
      </c>
      <c r="B82" s="104">
        <v>670</v>
      </c>
      <c r="C82" s="105">
        <v>152740</v>
      </c>
      <c r="D82" s="106">
        <f t="shared" si="1"/>
        <v>14364.75</v>
      </c>
      <c r="E82" s="106">
        <v>9670</v>
      </c>
      <c r="F82" s="106">
        <v>4200</v>
      </c>
      <c r="G82" s="106">
        <v>30548</v>
      </c>
      <c r="H82" s="106">
        <v>9100</v>
      </c>
      <c r="I82" s="106">
        <v>42000</v>
      </c>
      <c r="J82" s="106">
        <v>11499.7</v>
      </c>
      <c r="K82" s="106">
        <v>9164</v>
      </c>
      <c r="L82" s="106">
        <v>8560</v>
      </c>
      <c r="M82" s="106">
        <v>15274</v>
      </c>
      <c r="N82" s="106">
        <v>24770</v>
      </c>
      <c r="O82" s="106">
        <v>10692</v>
      </c>
      <c r="P82" s="106">
        <v>3000</v>
      </c>
      <c r="Q82" s="106">
        <v>32075</v>
      </c>
      <c r="R82" s="106">
        <v>9150</v>
      </c>
      <c r="S82" s="106">
        <v>51054</v>
      </c>
      <c r="T82" s="106">
        <v>76370</v>
      </c>
    </row>
    <row r="83" spans="1:20" x14ac:dyDescent="0.25">
      <c r="A83" s="103" t="s">
        <v>145</v>
      </c>
      <c r="B83" s="104">
        <v>680</v>
      </c>
      <c r="C83" s="105">
        <v>29500</v>
      </c>
      <c r="D83" s="106">
        <f t="shared" si="1"/>
        <v>3581.25</v>
      </c>
      <c r="E83" s="106">
        <v>1826</v>
      </c>
      <c r="F83" s="106">
        <v>3400</v>
      </c>
      <c r="G83" s="106">
        <v>7375</v>
      </c>
      <c r="H83" s="106">
        <v>2000</v>
      </c>
      <c r="I83" s="106">
        <v>30000</v>
      </c>
      <c r="J83" s="106">
        <v>3833.23</v>
      </c>
      <c r="K83" s="106">
        <v>1770</v>
      </c>
      <c r="L83" s="106">
        <v>1650</v>
      </c>
      <c r="M83" s="106">
        <v>2950</v>
      </c>
      <c r="N83" s="106">
        <v>4805</v>
      </c>
      <c r="O83" s="106">
        <v>4130</v>
      </c>
      <c r="P83" s="106">
        <v>2100</v>
      </c>
      <c r="Q83" s="106">
        <v>6195</v>
      </c>
      <c r="R83" s="106">
        <v>6140</v>
      </c>
      <c r="S83" s="106">
        <v>20627</v>
      </c>
      <c r="T83" s="106">
        <v>22125</v>
      </c>
    </row>
    <row r="84" spans="1:20" x14ac:dyDescent="0.25">
      <c r="A84" s="103" t="s">
        <v>146</v>
      </c>
      <c r="B84" s="104">
        <v>690</v>
      </c>
      <c r="C84" s="105">
        <v>5360</v>
      </c>
      <c r="D84" s="106">
        <f t="shared" si="1"/>
        <v>1469</v>
      </c>
      <c r="E84" s="106">
        <v>255</v>
      </c>
      <c r="F84" s="106">
        <v>2500</v>
      </c>
      <c r="G84" s="106">
        <v>1340</v>
      </c>
      <c r="H84" s="106">
        <v>1300</v>
      </c>
      <c r="I84" s="106">
        <v>8000</v>
      </c>
      <c r="J84" s="106">
        <v>1916.62</v>
      </c>
      <c r="K84" s="106">
        <v>500</v>
      </c>
      <c r="L84" s="106">
        <v>750</v>
      </c>
      <c r="M84" s="106">
        <v>536</v>
      </c>
      <c r="N84" s="106">
        <v>894</v>
      </c>
      <c r="O84" s="106">
        <v>1608</v>
      </c>
      <c r="P84" s="106">
        <v>2100</v>
      </c>
      <c r="Q84" s="106">
        <v>1126</v>
      </c>
      <c r="R84" s="106">
        <v>3500</v>
      </c>
      <c r="S84" s="106">
        <v>13619</v>
      </c>
      <c r="T84" s="106">
        <v>4020</v>
      </c>
    </row>
    <row r="85" spans="1:20" x14ac:dyDescent="0.25">
      <c r="A85" s="103" t="s">
        <v>147</v>
      </c>
      <c r="B85" s="104">
        <v>700</v>
      </c>
      <c r="C85" s="105">
        <v>7500</v>
      </c>
      <c r="D85" s="106">
        <f t="shared" si="1"/>
        <v>1656.25</v>
      </c>
      <c r="E85" s="106">
        <v>356</v>
      </c>
      <c r="F85" s="106">
        <v>2500</v>
      </c>
      <c r="G85" s="106">
        <v>1875</v>
      </c>
      <c r="H85" s="106">
        <v>1100</v>
      </c>
      <c r="I85" s="106">
        <v>8000</v>
      </c>
      <c r="J85" s="106">
        <v>1916.62</v>
      </c>
      <c r="K85" s="106">
        <v>500</v>
      </c>
      <c r="L85" s="106">
        <v>750</v>
      </c>
      <c r="M85" s="106">
        <v>750</v>
      </c>
      <c r="N85" s="106">
        <v>836</v>
      </c>
      <c r="O85" s="106">
        <v>1800</v>
      </c>
      <c r="P85" s="106">
        <v>2100</v>
      </c>
      <c r="Q85" s="106">
        <v>1575</v>
      </c>
      <c r="R85" s="106">
        <v>3500</v>
      </c>
      <c r="S85" s="106">
        <v>14636</v>
      </c>
      <c r="T85" s="106">
        <v>5625</v>
      </c>
    </row>
    <row r="86" spans="1:20" x14ac:dyDescent="0.25">
      <c r="A86" s="107" t="s">
        <v>148</v>
      </c>
      <c r="B86" s="108">
        <v>600</v>
      </c>
      <c r="C86" s="109">
        <v>44627</v>
      </c>
      <c r="D86" s="110">
        <f t="shared" si="1"/>
        <v>4904.8624999999993</v>
      </c>
      <c r="E86" s="110">
        <v>2763</v>
      </c>
      <c r="F86" s="110">
        <v>3900</v>
      </c>
      <c r="G86" s="110">
        <v>11156.75</v>
      </c>
      <c r="H86" s="110">
        <v>2500</v>
      </c>
      <c r="I86" s="110">
        <v>35000</v>
      </c>
      <c r="J86" s="110">
        <v>3833.23</v>
      </c>
      <c r="K86" s="110">
        <v>2678</v>
      </c>
      <c r="L86" s="110">
        <v>5350</v>
      </c>
      <c r="M86" s="110">
        <v>4463</v>
      </c>
      <c r="N86" s="110">
        <v>7285</v>
      </c>
      <c r="O86" s="110">
        <v>4909</v>
      </c>
      <c r="P86" s="110">
        <v>3000</v>
      </c>
      <c r="Q86" s="110">
        <v>9372</v>
      </c>
      <c r="R86" s="110">
        <v>6220</v>
      </c>
      <c r="S86" s="110">
        <v>25888</v>
      </c>
      <c r="T86" s="110">
        <v>33470.25</v>
      </c>
    </row>
    <row r="87" spans="1:20" x14ac:dyDescent="0.25">
      <c r="A87" s="107" t="s">
        <v>149</v>
      </c>
      <c r="B87" s="108">
        <v>601</v>
      </c>
      <c r="C87" s="109">
        <v>460576</v>
      </c>
      <c r="D87" s="110">
        <f t="shared" si="1"/>
        <v>41300.399999999994</v>
      </c>
      <c r="E87" s="110">
        <v>21870</v>
      </c>
      <c r="F87" s="110">
        <v>4500</v>
      </c>
      <c r="G87" s="110">
        <v>46057.599999999999</v>
      </c>
      <c r="H87" s="110">
        <v>24300</v>
      </c>
      <c r="I87" s="110">
        <v>42000</v>
      </c>
      <c r="J87" s="110">
        <v>15332.94</v>
      </c>
      <c r="K87" s="110">
        <v>27635</v>
      </c>
      <c r="L87" s="110">
        <v>21785</v>
      </c>
      <c r="M87" s="110">
        <v>46058</v>
      </c>
      <c r="N87" s="110">
        <v>74669</v>
      </c>
      <c r="O87" s="110">
        <v>23029</v>
      </c>
      <c r="P87" s="110">
        <v>3000</v>
      </c>
      <c r="Q87" s="110">
        <v>96721</v>
      </c>
      <c r="R87" s="110">
        <v>14040</v>
      </c>
      <c r="S87" s="110">
        <v>117999</v>
      </c>
      <c r="T87" s="110">
        <v>230288</v>
      </c>
    </row>
    <row r="88" spans="1:20" x14ac:dyDescent="0.25">
      <c r="A88" s="107" t="s">
        <v>150</v>
      </c>
      <c r="B88" s="108">
        <v>602</v>
      </c>
      <c r="C88" s="109">
        <v>28814</v>
      </c>
      <c r="D88" s="110">
        <f t="shared" si="1"/>
        <v>3521.2249999999999</v>
      </c>
      <c r="E88" s="110">
        <v>849</v>
      </c>
      <c r="F88" s="110">
        <v>3900</v>
      </c>
      <c r="G88" s="110">
        <v>7203.5</v>
      </c>
      <c r="H88" s="110">
        <v>1500</v>
      </c>
      <c r="I88" s="110">
        <v>28000</v>
      </c>
      <c r="J88" s="110">
        <v>3833.23</v>
      </c>
      <c r="K88" s="110">
        <v>1729</v>
      </c>
      <c r="L88" s="110">
        <v>3450</v>
      </c>
      <c r="M88" s="110">
        <v>2821</v>
      </c>
      <c r="N88" s="110">
        <v>4723</v>
      </c>
      <c r="O88" s="110">
        <v>4034</v>
      </c>
      <c r="P88" s="110">
        <v>2100</v>
      </c>
      <c r="Q88" s="110">
        <v>6051</v>
      </c>
      <c r="R88" s="110">
        <v>6140</v>
      </c>
      <c r="S88" s="110">
        <v>21670</v>
      </c>
      <c r="T88" s="110">
        <v>21610.5</v>
      </c>
    </row>
    <row r="89" spans="1:20" x14ac:dyDescent="0.25">
      <c r="A89" s="107" t="s">
        <v>151</v>
      </c>
      <c r="B89" s="108">
        <v>603</v>
      </c>
      <c r="C89" s="109">
        <v>800</v>
      </c>
      <c r="D89" s="110">
        <f t="shared" si="1"/>
        <v>1070</v>
      </c>
      <c r="E89" s="110">
        <v>231</v>
      </c>
      <c r="F89" s="110">
        <v>2500</v>
      </c>
      <c r="G89" s="110">
        <v>500</v>
      </c>
      <c r="H89" s="110">
        <v>900</v>
      </c>
      <c r="I89" s="110">
        <v>5000</v>
      </c>
      <c r="J89" s="110">
        <v>1272.6300000000001</v>
      </c>
      <c r="K89" s="110">
        <v>500</v>
      </c>
      <c r="L89" s="110">
        <v>750</v>
      </c>
      <c r="M89" s="110">
        <v>80</v>
      </c>
      <c r="N89" s="110">
        <v>185</v>
      </c>
      <c r="O89" s="110">
        <v>400</v>
      </c>
      <c r="P89" s="110">
        <v>2100</v>
      </c>
      <c r="Q89" s="110">
        <v>168</v>
      </c>
      <c r="R89" s="110">
        <v>2900</v>
      </c>
      <c r="S89" s="110">
        <v>8479</v>
      </c>
      <c r="T89" s="110">
        <v>1500</v>
      </c>
    </row>
    <row r="90" spans="1:20" x14ac:dyDescent="0.25">
      <c r="A90" s="107" t="s">
        <v>152</v>
      </c>
      <c r="B90" s="108">
        <v>604</v>
      </c>
      <c r="C90" s="109">
        <v>60263</v>
      </c>
      <c r="D90" s="110">
        <f t="shared" si="1"/>
        <v>6273.0124999999998</v>
      </c>
      <c r="E90" s="110">
        <v>3731</v>
      </c>
      <c r="F90" s="110">
        <v>3600</v>
      </c>
      <c r="G90" s="110">
        <v>15065.75</v>
      </c>
      <c r="H90" s="110">
        <v>3200</v>
      </c>
      <c r="I90" s="110">
        <v>42000</v>
      </c>
      <c r="J90" s="110">
        <v>5110.9799999999996</v>
      </c>
      <c r="K90" s="110">
        <v>3616</v>
      </c>
      <c r="L90" s="110">
        <v>7220</v>
      </c>
      <c r="M90" s="110">
        <v>6026</v>
      </c>
      <c r="N90" s="110">
        <v>9818</v>
      </c>
      <c r="O90" s="110">
        <v>5424</v>
      </c>
      <c r="P90" s="110">
        <v>3000</v>
      </c>
      <c r="Q90" s="110">
        <v>12655</v>
      </c>
      <c r="R90" s="110">
        <v>7680</v>
      </c>
      <c r="S90" s="110">
        <v>29266</v>
      </c>
      <c r="T90" s="110">
        <v>33144.65</v>
      </c>
    </row>
    <row r="91" spans="1:20" x14ac:dyDescent="0.25">
      <c r="A91" s="107" t="s">
        <v>153</v>
      </c>
      <c r="B91" s="108">
        <v>605</v>
      </c>
      <c r="C91" s="109">
        <v>168152</v>
      </c>
      <c r="D91" s="110">
        <f t="shared" si="1"/>
        <v>15713.3</v>
      </c>
      <c r="E91" s="110">
        <v>10646</v>
      </c>
      <c r="F91" s="110">
        <v>4200</v>
      </c>
      <c r="G91" s="110">
        <v>33630.400000000001</v>
      </c>
      <c r="H91" s="110">
        <v>8200</v>
      </c>
      <c r="I91" s="110">
        <v>42000</v>
      </c>
      <c r="J91" s="110">
        <v>12777.45</v>
      </c>
      <c r="K91" s="110">
        <v>10089</v>
      </c>
      <c r="L91" s="110">
        <v>16460</v>
      </c>
      <c r="M91" s="110">
        <v>16815</v>
      </c>
      <c r="N91" s="110">
        <v>27296</v>
      </c>
      <c r="O91" s="110">
        <v>11771</v>
      </c>
      <c r="P91" s="110">
        <v>3000</v>
      </c>
      <c r="Q91" s="110">
        <v>35312</v>
      </c>
      <c r="R91" s="110">
        <v>9350</v>
      </c>
      <c r="S91" s="110">
        <v>52281</v>
      </c>
      <c r="T91" s="110">
        <v>84076</v>
      </c>
    </row>
    <row r="92" spans="1:20" x14ac:dyDescent="0.25">
      <c r="A92" s="107" t="s">
        <v>154</v>
      </c>
      <c r="B92" s="108">
        <v>620</v>
      </c>
      <c r="C92" s="109">
        <v>2880</v>
      </c>
      <c r="D92" s="110">
        <f t="shared" si="1"/>
        <v>1252</v>
      </c>
      <c r="E92" s="110">
        <v>231</v>
      </c>
      <c r="F92" s="110">
        <v>2500</v>
      </c>
      <c r="G92" s="110">
        <v>720</v>
      </c>
      <c r="H92" s="110">
        <v>900</v>
      </c>
      <c r="I92" s="110">
        <v>5000</v>
      </c>
      <c r="J92" s="110">
        <v>2299.94</v>
      </c>
      <c r="K92" s="110">
        <v>500</v>
      </c>
      <c r="L92" s="110">
        <v>750</v>
      </c>
      <c r="M92" s="110">
        <v>288</v>
      </c>
      <c r="N92" s="110">
        <v>522</v>
      </c>
      <c r="O92" s="110">
        <v>1152</v>
      </c>
      <c r="P92" s="110">
        <v>2100</v>
      </c>
      <c r="Q92" s="110">
        <v>605</v>
      </c>
      <c r="R92" s="110">
        <v>3500</v>
      </c>
      <c r="S92" s="110">
        <v>11267</v>
      </c>
      <c r="T92" s="110">
        <v>2500</v>
      </c>
    </row>
    <row r="93" spans="1:20" x14ac:dyDescent="0.25">
      <c r="A93" s="107" t="s">
        <v>155</v>
      </c>
      <c r="B93" s="108">
        <v>621</v>
      </c>
      <c r="C93" s="109">
        <v>6991</v>
      </c>
      <c r="D93" s="110">
        <f t="shared" si="1"/>
        <v>1611.7125000000001</v>
      </c>
      <c r="E93" s="110">
        <v>708</v>
      </c>
      <c r="F93" s="110">
        <v>2500</v>
      </c>
      <c r="G93" s="110">
        <v>1747.75</v>
      </c>
      <c r="H93" s="110">
        <v>1100</v>
      </c>
      <c r="I93" s="110">
        <v>8000</v>
      </c>
      <c r="J93" s="110">
        <v>2299.94</v>
      </c>
      <c r="K93" s="110">
        <v>500</v>
      </c>
      <c r="L93" s="110">
        <v>750</v>
      </c>
      <c r="M93" s="110">
        <v>699</v>
      </c>
      <c r="N93" s="110">
        <v>1188</v>
      </c>
      <c r="O93" s="110">
        <v>1678</v>
      </c>
      <c r="P93" s="110">
        <v>2100</v>
      </c>
      <c r="Q93" s="110">
        <v>1468</v>
      </c>
      <c r="R93" s="110">
        <v>3500</v>
      </c>
      <c r="S93" s="110">
        <v>14030</v>
      </c>
      <c r="T93" s="110">
        <v>5243.25</v>
      </c>
    </row>
    <row r="94" spans="1:20" x14ac:dyDescent="0.25">
      <c r="A94" s="107" t="s">
        <v>156</v>
      </c>
      <c r="B94" s="108">
        <v>622</v>
      </c>
      <c r="C94" s="109">
        <v>1007</v>
      </c>
      <c r="D94" s="110">
        <f t="shared" si="1"/>
        <v>1088.1125</v>
      </c>
      <c r="E94" s="110">
        <v>494</v>
      </c>
      <c r="F94" s="110">
        <v>2500</v>
      </c>
      <c r="G94" s="110">
        <v>251.75</v>
      </c>
      <c r="H94" s="110">
        <v>1000</v>
      </c>
      <c r="I94" s="110">
        <v>5000</v>
      </c>
      <c r="J94" s="110">
        <v>2039.28</v>
      </c>
      <c r="K94" s="110">
        <v>500</v>
      </c>
      <c r="L94" s="110">
        <v>750</v>
      </c>
      <c r="M94" s="110">
        <v>101</v>
      </c>
      <c r="N94" s="110">
        <v>219</v>
      </c>
      <c r="O94" s="110">
        <v>503</v>
      </c>
      <c r="P94" s="110">
        <v>1200</v>
      </c>
      <c r="Q94" s="110">
        <v>211</v>
      </c>
      <c r="R94" s="110">
        <v>2900</v>
      </c>
      <c r="S94" s="110">
        <v>9038</v>
      </c>
      <c r="T94" s="110">
        <v>1500</v>
      </c>
    </row>
    <row r="95" spans="1:20" x14ac:dyDescent="0.25">
      <c r="A95" s="107" t="s">
        <v>157</v>
      </c>
      <c r="B95" s="108">
        <v>623</v>
      </c>
      <c r="C95" s="109">
        <v>600</v>
      </c>
      <c r="D95" s="110">
        <f t="shared" si="1"/>
        <v>1052.5</v>
      </c>
      <c r="E95" s="110">
        <v>200</v>
      </c>
      <c r="F95" s="110">
        <v>2500</v>
      </c>
      <c r="G95" s="110">
        <v>500</v>
      </c>
      <c r="H95" s="110">
        <v>900</v>
      </c>
      <c r="I95" s="110">
        <v>4500</v>
      </c>
      <c r="J95" s="110">
        <v>1272.6300000000001</v>
      </c>
      <c r="K95" s="110">
        <v>500</v>
      </c>
      <c r="L95" s="110">
        <v>750</v>
      </c>
      <c r="M95" s="110">
        <v>60</v>
      </c>
      <c r="N95" s="110">
        <v>153</v>
      </c>
      <c r="O95" s="110">
        <v>300</v>
      </c>
      <c r="P95" s="110">
        <v>1200</v>
      </c>
      <c r="Q95" s="110">
        <v>126</v>
      </c>
      <c r="R95" s="110">
        <v>2900</v>
      </c>
      <c r="S95" s="110">
        <v>7516</v>
      </c>
      <c r="T95" s="110">
        <v>4500</v>
      </c>
    </row>
    <row r="96" spans="1:20" x14ac:dyDescent="0.25">
      <c r="A96" s="107" t="s">
        <v>158</v>
      </c>
      <c r="B96" s="108">
        <v>624</v>
      </c>
      <c r="C96" s="109">
        <v>288</v>
      </c>
      <c r="D96" s="110">
        <f t="shared" si="1"/>
        <v>1025.2</v>
      </c>
      <c r="E96" s="110">
        <v>200</v>
      </c>
      <c r="F96" s="110">
        <v>2500</v>
      </c>
      <c r="G96" s="110">
        <v>500</v>
      </c>
      <c r="H96" s="110">
        <v>900</v>
      </c>
      <c r="I96" s="110">
        <v>4000</v>
      </c>
      <c r="J96" s="110">
        <v>1272.6300000000001</v>
      </c>
      <c r="K96" s="110">
        <v>500</v>
      </c>
      <c r="L96" s="110">
        <v>750</v>
      </c>
      <c r="M96" s="110">
        <v>29</v>
      </c>
      <c r="N96" s="110">
        <v>87</v>
      </c>
      <c r="O96" s="110">
        <v>144</v>
      </c>
      <c r="P96" s="110">
        <v>1200</v>
      </c>
      <c r="Q96" s="110">
        <v>60</v>
      </c>
      <c r="R96" s="110">
        <v>2900</v>
      </c>
      <c r="S96" s="110">
        <v>6107</v>
      </c>
      <c r="T96" s="110">
        <v>1500</v>
      </c>
    </row>
    <row r="97" spans="1:20" x14ac:dyDescent="0.25">
      <c r="A97" s="107" t="s">
        <v>159</v>
      </c>
      <c r="B97" s="108">
        <v>625</v>
      </c>
      <c r="C97" s="109">
        <v>8161</v>
      </c>
      <c r="D97" s="110">
        <f t="shared" si="1"/>
        <v>1714.0875000000001</v>
      </c>
      <c r="E97" s="110">
        <v>1393</v>
      </c>
      <c r="F97" s="110">
        <v>2500</v>
      </c>
      <c r="G97" s="110">
        <v>2040.25</v>
      </c>
      <c r="H97" s="110">
        <v>1500</v>
      </c>
      <c r="I97" s="110">
        <v>8000</v>
      </c>
      <c r="J97" s="110">
        <v>2299.94</v>
      </c>
      <c r="K97" s="110">
        <v>500</v>
      </c>
      <c r="L97" s="110">
        <v>3750</v>
      </c>
      <c r="M97" s="110">
        <v>816</v>
      </c>
      <c r="N97" s="110">
        <v>1378</v>
      </c>
      <c r="O97" s="110">
        <v>1959</v>
      </c>
      <c r="P97" s="110">
        <v>2100</v>
      </c>
      <c r="Q97" s="110">
        <v>1714</v>
      </c>
      <c r="R97" s="110">
        <v>3500</v>
      </c>
      <c r="S97" s="110">
        <v>15492</v>
      </c>
      <c r="T97" s="110">
        <v>6120.75</v>
      </c>
    </row>
    <row r="98" spans="1:20" x14ac:dyDescent="0.25">
      <c r="A98" s="107" t="s">
        <v>160</v>
      </c>
      <c r="B98" s="108">
        <v>626</v>
      </c>
      <c r="C98" s="109">
        <v>240</v>
      </c>
      <c r="D98" s="110">
        <f t="shared" si="1"/>
        <v>1021</v>
      </c>
      <c r="E98" s="110">
        <v>200</v>
      </c>
      <c r="F98" s="110">
        <v>2500</v>
      </c>
      <c r="G98" s="110">
        <v>500</v>
      </c>
      <c r="H98" s="110">
        <v>900</v>
      </c>
      <c r="I98" s="110">
        <v>4000</v>
      </c>
      <c r="J98" s="110">
        <v>1272.6300000000001</v>
      </c>
      <c r="K98" s="110">
        <v>500</v>
      </c>
      <c r="L98" s="110">
        <v>750</v>
      </c>
      <c r="M98" s="110">
        <v>24</v>
      </c>
      <c r="N98" s="110">
        <v>81</v>
      </c>
      <c r="O98" s="110">
        <v>120</v>
      </c>
      <c r="P98" s="110">
        <v>1200</v>
      </c>
      <c r="Q98" s="110">
        <v>50</v>
      </c>
      <c r="R98" s="110">
        <v>2900</v>
      </c>
      <c r="S98" s="110">
        <v>5762</v>
      </c>
      <c r="T98" s="110">
        <v>1500</v>
      </c>
    </row>
    <row r="99" spans="1:20" x14ac:dyDescent="0.25">
      <c r="A99" s="107" t="s">
        <v>161</v>
      </c>
      <c r="B99" s="108">
        <v>627</v>
      </c>
      <c r="C99" s="109">
        <v>9161</v>
      </c>
      <c r="D99" s="110">
        <f t="shared" si="1"/>
        <v>1801.5875000000001</v>
      </c>
      <c r="E99" s="110">
        <v>928</v>
      </c>
      <c r="F99" s="110">
        <v>2500</v>
      </c>
      <c r="G99" s="110">
        <v>2290.25</v>
      </c>
      <c r="H99" s="110">
        <v>1100</v>
      </c>
      <c r="I99" s="110">
        <v>8000</v>
      </c>
      <c r="J99" s="110">
        <v>2299.94</v>
      </c>
      <c r="K99" s="110">
        <v>550</v>
      </c>
      <c r="L99" s="110">
        <v>1100</v>
      </c>
      <c r="M99" s="110">
        <v>916</v>
      </c>
      <c r="N99" s="110">
        <v>1540</v>
      </c>
      <c r="O99" s="110">
        <v>2199</v>
      </c>
      <c r="P99" s="110">
        <v>2100</v>
      </c>
      <c r="Q99" s="110">
        <v>1924</v>
      </c>
      <c r="R99" s="110">
        <v>3500</v>
      </c>
      <c r="S99" s="110">
        <v>15456</v>
      </c>
      <c r="T99" s="110">
        <v>6870.75</v>
      </c>
    </row>
    <row r="100" spans="1:20" x14ac:dyDescent="0.25">
      <c r="A100" s="107" t="s">
        <v>162</v>
      </c>
      <c r="B100" s="108">
        <v>650</v>
      </c>
      <c r="C100" s="109">
        <v>23608</v>
      </c>
      <c r="D100" s="110">
        <f t="shared" si="1"/>
        <v>3065.7</v>
      </c>
      <c r="E100" s="110">
        <v>1461</v>
      </c>
      <c r="F100" s="110">
        <v>3400</v>
      </c>
      <c r="G100" s="110">
        <v>5902</v>
      </c>
      <c r="H100" s="110">
        <v>1200</v>
      </c>
      <c r="I100" s="110">
        <v>25000</v>
      </c>
      <c r="J100" s="110">
        <v>3833.23</v>
      </c>
      <c r="K100" s="110">
        <v>1416</v>
      </c>
      <c r="L100" s="110">
        <v>2830</v>
      </c>
      <c r="M100" s="110">
        <v>2361</v>
      </c>
      <c r="N100" s="110">
        <v>3880</v>
      </c>
      <c r="O100" s="110">
        <v>3305</v>
      </c>
      <c r="P100" s="110">
        <v>2100</v>
      </c>
      <c r="Q100" s="110">
        <v>4958</v>
      </c>
      <c r="R100" s="110">
        <v>5950</v>
      </c>
      <c r="S100" s="110">
        <v>20638</v>
      </c>
      <c r="T100" s="110">
        <v>17706</v>
      </c>
    </row>
    <row r="101" spans="1:20" x14ac:dyDescent="0.25">
      <c r="A101" s="107" t="s">
        <v>163</v>
      </c>
      <c r="B101" s="108">
        <v>704</v>
      </c>
      <c r="C101" s="109">
        <v>11399</v>
      </c>
      <c r="D101" s="110">
        <f t="shared" si="1"/>
        <v>1997.4124999999999</v>
      </c>
      <c r="E101" s="110">
        <v>1155</v>
      </c>
      <c r="F101" s="110">
        <v>2900</v>
      </c>
      <c r="G101" s="110">
        <v>2849.75</v>
      </c>
      <c r="H101" s="110">
        <v>1100</v>
      </c>
      <c r="I101" s="110">
        <v>25000</v>
      </c>
      <c r="J101" s="110">
        <v>2299.94</v>
      </c>
      <c r="K101" s="110">
        <v>684</v>
      </c>
      <c r="L101" s="110">
        <v>1370</v>
      </c>
      <c r="M101" s="110">
        <v>1140</v>
      </c>
      <c r="N101" s="110">
        <v>1902</v>
      </c>
      <c r="O101" s="110">
        <v>2052</v>
      </c>
      <c r="P101" s="110">
        <v>2100</v>
      </c>
      <c r="Q101" s="110">
        <v>2394</v>
      </c>
      <c r="R101" s="110">
        <v>5600</v>
      </c>
      <c r="S101" s="110">
        <v>16599</v>
      </c>
      <c r="T101" s="110">
        <v>8549.25</v>
      </c>
    </row>
    <row r="102" spans="1:20" x14ac:dyDescent="0.25">
      <c r="A102" s="107" t="s">
        <v>164</v>
      </c>
      <c r="B102" s="108" t="s">
        <v>165</v>
      </c>
      <c r="C102" s="109">
        <v>21419</v>
      </c>
      <c r="D102" s="110">
        <f t="shared" si="1"/>
        <v>2874.1624999999999</v>
      </c>
      <c r="E102" s="110">
        <v>1393</v>
      </c>
      <c r="F102" s="110">
        <v>3400</v>
      </c>
      <c r="G102" s="110">
        <v>5354.75</v>
      </c>
      <c r="H102" s="110">
        <v>1400</v>
      </c>
      <c r="I102" s="110">
        <v>25000</v>
      </c>
      <c r="J102" s="110">
        <v>3833.23</v>
      </c>
      <c r="K102" s="110">
        <v>1285</v>
      </c>
      <c r="L102" s="110">
        <v>2570</v>
      </c>
      <c r="M102" s="110">
        <v>2142</v>
      </c>
      <c r="N102" s="110">
        <v>3525</v>
      </c>
      <c r="O102" s="110">
        <v>2999</v>
      </c>
      <c r="P102" s="110">
        <v>2100</v>
      </c>
      <c r="Q102" s="110">
        <v>4498</v>
      </c>
      <c r="R102" s="110">
        <v>5950</v>
      </c>
      <c r="S102" s="110">
        <v>19853</v>
      </c>
      <c r="T102" s="110">
        <v>16064.25</v>
      </c>
    </row>
    <row r="103" spans="1:20" x14ac:dyDescent="0.25">
      <c r="A103" s="107" t="s">
        <v>166</v>
      </c>
      <c r="B103" s="108" t="s">
        <v>167</v>
      </c>
      <c r="C103" s="109">
        <v>12119</v>
      </c>
      <c r="D103" s="110">
        <f t="shared" si="1"/>
        <v>2060.4124999999999</v>
      </c>
      <c r="E103" s="110">
        <v>1393</v>
      </c>
      <c r="F103" s="110">
        <v>2900</v>
      </c>
      <c r="G103" s="110">
        <v>3029.75</v>
      </c>
      <c r="H103" s="110">
        <v>1000</v>
      </c>
      <c r="I103" s="110">
        <v>25000</v>
      </c>
      <c r="J103" s="110">
        <v>2299.94</v>
      </c>
      <c r="K103" s="110">
        <v>727</v>
      </c>
      <c r="L103" s="110">
        <v>1450</v>
      </c>
      <c r="M103" s="110">
        <v>1212</v>
      </c>
      <c r="N103" s="110">
        <v>2019</v>
      </c>
      <c r="O103" s="110">
        <v>2181</v>
      </c>
      <c r="P103" s="110">
        <v>2100</v>
      </c>
      <c r="Q103" s="110">
        <v>2545</v>
      </c>
      <c r="R103" s="110">
        <v>5600</v>
      </c>
      <c r="S103" s="110">
        <v>12119</v>
      </c>
      <c r="T103" s="110">
        <v>9089.25</v>
      </c>
    </row>
    <row r="104" spans="1:20" x14ac:dyDescent="0.25">
      <c r="A104" s="111" t="s">
        <v>138</v>
      </c>
      <c r="B104" s="112">
        <v>121</v>
      </c>
      <c r="C104" s="113">
        <v>147788</v>
      </c>
      <c r="D104" s="114">
        <f t="shared" si="1"/>
        <v>13931.449999999999</v>
      </c>
      <c r="E104" s="114">
        <v>9357</v>
      </c>
      <c r="F104" s="114">
        <v>4100</v>
      </c>
      <c r="G104" s="114">
        <v>29557.599999999999</v>
      </c>
      <c r="H104" s="114">
        <v>7100</v>
      </c>
      <c r="I104" s="114">
        <v>42000</v>
      </c>
      <c r="J104" s="114">
        <v>11499.7</v>
      </c>
      <c r="K104" s="114">
        <v>8867</v>
      </c>
      <c r="L104" s="114">
        <v>14790</v>
      </c>
      <c r="M104" s="114">
        <v>14779</v>
      </c>
      <c r="N104" s="114">
        <v>24089</v>
      </c>
      <c r="O104" s="114">
        <v>10945</v>
      </c>
      <c r="P104" s="114">
        <v>3000</v>
      </c>
      <c r="Q104" s="114">
        <v>31035</v>
      </c>
      <c r="R104" s="114">
        <v>9150</v>
      </c>
      <c r="S104" s="114">
        <v>147788</v>
      </c>
      <c r="T104" s="114">
        <v>73894</v>
      </c>
    </row>
    <row r="105" spans="1:20" x14ac:dyDescent="0.25">
      <c r="A105" s="111" t="s">
        <v>168</v>
      </c>
      <c r="B105" s="112">
        <v>202</v>
      </c>
      <c r="C105" s="113">
        <v>49768</v>
      </c>
      <c r="D105" s="114">
        <f t="shared" si="1"/>
        <v>5354.7</v>
      </c>
      <c r="E105" s="114">
        <v>3081</v>
      </c>
      <c r="F105" s="114">
        <v>3400</v>
      </c>
      <c r="G105" s="114">
        <v>12442</v>
      </c>
      <c r="H105" s="114">
        <v>2200</v>
      </c>
      <c r="I105" s="114">
        <v>42000</v>
      </c>
      <c r="J105" s="114">
        <v>3833.23</v>
      </c>
      <c r="K105" s="114">
        <v>2986</v>
      </c>
      <c r="L105" s="114">
        <v>4980</v>
      </c>
      <c r="M105" s="114">
        <v>4977</v>
      </c>
      <c r="N105" s="114">
        <v>8209</v>
      </c>
      <c r="O105" s="114">
        <v>5875</v>
      </c>
      <c r="P105" s="114">
        <v>3000</v>
      </c>
      <c r="Q105" s="114">
        <v>10451</v>
      </c>
      <c r="R105" s="114">
        <v>6220</v>
      </c>
      <c r="S105" s="114">
        <v>49768</v>
      </c>
      <c r="T105" s="114">
        <v>37326</v>
      </c>
    </row>
    <row r="106" spans="1:20" x14ac:dyDescent="0.25">
      <c r="A106" s="111" t="s">
        <v>169</v>
      </c>
      <c r="B106" s="112">
        <v>204</v>
      </c>
      <c r="C106" s="113">
        <v>9842</v>
      </c>
      <c r="D106" s="114">
        <f t="shared" si="1"/>
        <v>1861.175</v>
      </c>
      <c r="E106" s="114">
        <v>997</v>
      </c>
      <c r="F106" s="114">
        <v>2500</v>
      </c>
      <c r="G106" s="114">
        <v>2460.5</v>
      </c>
      <c r="H106" s="114">
        <v>1100</v>
      </c>
      <c r="I106" s="114">
        <v>8000</v>
      </c>
      <c r="J106" s="114">
        <v>2299.94</v>
      </c>
      <c r="K106" s="114">
        <v>591</v>
      </c>
      <c r="L106" s="114">
        <v>990</v>
      </c>
      <c r="M106" s="114">
        <v>984</v>
      </c>
      <c r="N106" s="114">
        <v>1741</v>
      </c>
      <c r="O106" s="114">
        <v>2562</v>
      </c>
      <c r="P106" s="114">
        <v>2100</v>
      </c>
      <c r="Q106" s="114">
        <v>2067</v>
      </c>
      <c r="R106" s="114">
        <v>3500</v>
      </c>
      <c r="S106" s="114">
        <v>9842</v>
      </c>
      <c r="T106" s="114">
        <v>7381.5</v>
      </c>
    </row>
    <row r="107" spans="1:20" x14ac:dyDescent="0.25">
      <c r="A107" s="111" t="s">
        <v>170</v>
      </c>
      <c r="B107" s="112">
        <v>206</v>
      </c>
      <c r="C107" s="113">
        <v>8000</v>
      </c>
      <c r="D107" s="114">
        <f t="shared" si="1"/>
        <v>1700</v>
      </c>
      <c r="E107" s="114">
        <v>600</v>
      </c>
      <c r="F107" s="114">
        <v>2500</v>
      </c>
      <c r="G107" s="114">
        <v>2000</v>
      </c>
      <c r="H107" s="114">
        <v>1100</v>
      </c>
      <c r="I107" s="114">
        <v>8000</v>
      </c>
      <c r="J107" s="114">
        <v>2299.94</v>
      </c>
      <c r="K107" s="114">
        <v>500</v>
      </c>
      <c r="L107" s="114">
        <v>800</v>
      </c>
      <c r="M107" s="114">
        <v>800</v>
      </c>
      <c r="N107" s="114">
        <v>1443</v>
      </c>
      <c r="O107" s="114">
        <v>2120</v>
      </c>
      <c r="P107" s="114">
        <v>2100</v>
      </c>
      <c r="Q107" s="114">
        <v>1680</v>
      </c>
      <c r="R107" s="114">
        <v>3500</v>
      </c>
      <c r="S107" s="114">
        <v>8000</v>
      </c>
      <c r="T107" s="114">
        <v>6000</v>
      </c>
    </row>
    <row r="108" spans="1:20" x14ac:dyDescent="0.25">
      <c r="A108" s="111" t="s">
        <v>171</v>
      </c>
      <c r="B108" s="112">
        <v>213</v>
      </c>
      <c r="C108" s="113">
        <v>79390</v>
      </c>
      <c r="D108" s="114">
        <f t="shared" si="1"/>
        <v>7946.625</v>
      </c>
      <c r="E108" s="114">
        <v>4915</v>
      </c>
      <c r="F108" s="114">
        <v>3700</v>
      </c>
      <c r="G108" s="114">
        <v>19847.5</v>
      </c>
      <c r="H108" s="114">
        <v>4100</v>
      </c>
      <c r="I108" s="114">
        <v>42000</v>
      </c>
      <c r="J108" s="114">
        <v>6388.72</v>
      </c>
      <c r="K108" s="114">
        <v>4763</v>
      </c>
      <c r="L108" s="114">
        <v>7950</v>
      </c>
      <c r="M108" s="114">
        <v>7939</v>
      </c>
      <c r="N108" s="114">
        <v>13008</v>
      </c>
      <c r="O108" s="114">
        <v>7545</v>
      </c>
      <c r="P108" s="114">
        <v>3000</v>
      </c>
      <c r="Q108" s="114">
        <v>16672</v>
      </c>
      <c r="R108" s="114">
        <v>7680</v>
      </c>
      <c r="S108" s="114">
        <v>79390</v>
      </c>
      <c r="T108" s="114">
        <v>43664.5</v>
      </c>
    </row>
    <row r="109" spans="1:20" x14ac:dyDescent="0.25">
      <c r="A109" s="111" t="s">
        <v>172</v>
      </c>
      <c r="B109" s="112">
        <v>217</v>
      </c>
      <c r="C109" s="113">
        <v>57670</v>
      </c>
      <c r="D109" s="114">
        <f t="shared" si="1"/>
        <v>6046.125</v>
      </c>
      <c r="E109" s="114">
        <v>3570</v>
      </c>
      <c r="F109" s="114">
        <v>3400</v>
      </c>
      <c r="G109" s="114">
        <v>14417.5</v>
      </c>
      <c r="H109" s="114">
        <v>3300</v>
      </c>
      <c r="I109" s="114">
        <v>42000</v>
      </c>
      <c r="J109" s="114">
        <v>5110.9799999999996</v>
      </c>
      <c r="K109" s="114">
        <v>3460</v>
      </c>
      <c r="L109" s="114">
        <v>5770</v>
      </c>
      <c r="M109" s="114">
        <v>5767</v>
      </c>
      <c r="N109" s="114">
        <v>9489</v>
      </c>
      <c r="O109" s="114">
        <v>5590</v>
      </c>
      <c r="P109" s="114">
        <v>3000</v>
      </c>
      <c r="Q109" s="114">
        <v>12111</v>
      </c>
      <c r="R109" s="114">
        <v>7680</v>
      </c>
      <c r="S109" s="114">
        <v>57670</v>
      </c>
      <c r="T109" s="114">
        <v>31718.5</v>
      </c>
    </row>
    <row r="110" spans="1:20" x14ac:dyDescent="0.25">
      <c r="A110" s="111" t="s">
        <v>173</v>
      </c>
      <c r="B110" s="112">
        <v>218</v>
      </c>
      <c r="C110" s="113">
        <v>2996</v>
      </c>
      <c r="D110" s="114">
        <f t="shared" si="1"/>
        <v>1262.1500000000001</v>
      </c>
      <c r="E110" s="114">
        <v>231</v>
      </c>
      <c r="F110" s="114">
        <v>2500</v>
      </c>
      <c r="G110" s="114">
        <v>749</v>
      </c>
      <c r="H110" s="114">
        <v>1000</v>
      </c>
      <c r="I110" s="114">
        <v>4500</v>
      </c>
      <c r="J110" s="114">
        <v>1916.62</v>
      </c>
      <c r="K110" s="114">
        <v>500</v>
      </c>
      <c r="L110" s="114">
        <v>750</v>
      </c>
      <c r="M110" s="114">
        <v>300</v>
      </c>
      <c r="N110" s="114">
        <v>632</v>
      </c>
      <c r="O110" s="114">
        <v>1398</v>
      </c>
      <c r="P110" s="114">
        <v>2100</v>
      </c>
      <c r="Q110" s="114">
        <v>629</v>
      </c>
      <c r="R110" s="114">
        <v>3500</v>
      </c>
      <c r="S110" s="114">
        <v>2996</v>
      </c>
      <c r="T110" s="114">
        <v>2247</v>
      </c>
    </row>
    <row r="111" spans="1:20" x14ac:dyDescent="0.25">
      <c r="A111" s="111" t="s">
        <v>174</v>
      </c>
      <c r="B111" s="112">
        <v>219</v>
      </c>
      <c r="C111" s="113">
        <v>109252</v>
      </c>
      <c r="D111" s="114">
        <f t="shared" si="1"/>
        <v>10559.55</v>
      </c>
      <c r="E111" s="114">
        <v>5038</v>
      </c>
      <c r="F111" s="114">
        <v>3900</v>
      </c>
      <c r="G111" s="114">
        <v>21850.400000000001</v>
      </c>
      <c r="H111" s="114">
        <v>5200</v>
      </c>
      <c r="I111" s="114">
        <v>42000</v>
      </c>
      <c r="J111" s="114">
        <v>7666.47</v>
      </c>
      <c r="K111" s="114">
        <v>6555</v>
      </c>
      <c r="L111" s="114">
        <v>10900</v>
      </c>
      <c r="M111" s="114">
        <v>10925</v>
      </c>
      <c r="N111" s="114">
        <v>17846</v>
      </c>
      <c r="O111" s="114">
        <v>9340</v>
      </c>
      <c r="P111" s="114">
        <v>3000</v>
      </c>
      <c r="Q111" s="114">
        <v>22943</v>
      </c>
      <c r="R111" s="114">
        <v>8950</v>
      </c>
      <c r="S111" s="114">
        <v>109252</v>
      </c>
      <c r="T111" s="114">
        <v>54626</v>
      </c>
    </row>
    <row r="112" spans="1:20" x14ac:dyDescent="0.25">
      <c r="A112" s="111" t="s">
        <v>175</v>
      </c>
      <c r="B112" s="112">
        <v>220</v>
      </c>
      <c r="C112" s="113">
        <v>32096</v>
      </c>
      <c r="D112" s="114">
        <f t="shared" si="1"/>
        <v>3808.3999999999996</v>
      </c>
      <c r="E112" s="114">
        <v>1480</v>
      </c>
      <c r="F112" s="114">
        <v>3400</v>
      </c>
      <c r="G112" s="114">
        <v>8024</v>
      </c>
      <c r="H112" s="114">
        <v>1900</v>
      </c>
      <c r="I112" s="114">
        <v>25000</v>
      </c>
      <c r="J112" s="114">
        <v>3833.23</v>
      </c>
      <c r="K112" s="114">
        <v>1926</v>
      </c>
      <c r="L112" s="114">
        <v>3210</v>
      </c>
      <c r="M112" s="114">
        <v>3210</v>
      </c>
      <c r="N112" s="114">
        <v>5346</v>
      </c>
      <c r="O112" s="114">
        <v>3931</v>
      </c>
      <c r="P112" s="114">
        <v>2100</v>
      </c>
      <c r="Q112" s="114">
        <v>6740</v>
      </c>
      <c r="R112" s="114">
        <v>6140</v>
      </c>
      <c r="S112" s="114">
        <v>32096</v>
      </c>
      <c r="T112" s="114">
        <v>24072</v>
      </c>
    </row>
    <row r="113" spans="1:20" x14ac:dyDescent="0.25">
      <c r="A113" s="111" t="s">
        <v>176</v>
      </c>
      <c r="B113" s="112">
        <v>221</v>
      </c>
      <c r="C113" s="113">
        <v>81721</v>
      </c>
      <c r="D113" s="114">
        <f t="shared" si="1"/>
        <v>8150.5874999999996</v>
      </c>
      <c r="E113" s="114">
        <v>3769</v>
      </c>
      <c r="F113" s="114">
        <v>3700</v>
      </c>
      <c r="G113" s="114">
        <v>20430.25</v>
      </c>
      <c r="H113" s="114">
        <v>4200</v>
      </c>
      <c r="I113" s="114">
        <v>42000</v>
      </c>
      <c r="J113" s="114">
        <v>6388.72</v>
      </c>
      <c r="K113" s="114">
        <v>4903</v>
      </c>
      <c r="L113" s="114">
        <v>8180</v>
      </c>
      <c r="M113" s="114">
        <v>8172</v>
      </c>
      <c r="N113" s="114">
        <v>13386</v>
      </c>
      <c r="O113" s="114">
        <v>7755</v>
      </c>
      <c r="P113" s="114">
        <v>3000</v>
      </c>
      <c r="Q113" s="114">
        <v>17161</v>
      </c>
      <c r="R113" s="114">
        <v>7680</v>
      </c>
      <c r="S113" s="114">
        <v>81721</v>
      </c>
      <c r="T113" s="114">
        <v>61290.75</v>
      </c>
    </row>
    <row r="114" spans="1:20" x14ac:dyDescent="0.25">
      <c r="A114" s="111" t="s">
        <v>177</v>
      </c>
      <c r="B114" s="112">
        <v>222</v>
      </c>
      <c r="C114" s="113">
        <v>63292</v>
      </c>
      <c r="D114" s="114">
        <f t="shared" si="1"/>
        <v>6538.0499999999993</v>
      </c>
      <c r="E114" s="114">
        <v>3918</v>
      </c>
      <c r="F114" s="114">
        <v>3600</v>
      </c>
      <c r="G114" s="114">
        <v>15823</v>
      </c>
      <c r="H114" s="114">
        <v>3100</v>
      </c>
      <c r="I114" s="114">
        <v>35000</v>
      </c>
      <c r="J114" s="114">
        <v>5110.9799999999996</v>
      </c>
      <c r="K114" s="114">
        <v>3798</v>
      </c>
      <c r="L114" s="114">
        <v>6330</v>
      </c>
      <c r="M114" s="114">
        <v>6329</v>
      </c>
      <c r="N114" s="114">
        <v>10400</v>
      </c>
      <c r="O114" s="114">
        <v>6096</v>
      </c>
      <c r="P114" s="114">
        <v>3000</v>
      </c>
      <c r="Q114" s="114">
        <v>13291</v>
      </c>
      <c r="R114" s="114">
        <v>7680</v>
      </c>
      <c r="S114" s="114">
        <v>63292</v>
      </c>
      <c r="T114" s="114">
        <v>34810.6</v>
      </c>
    </row>
    <row r="115" spans="1:20" x14ac:dyDescent="0.25">
      <c r="A115" s="111" t="s">
        <v>178</v>
      </c>
      <c r="B115" s="112">
        <v>224</v>
      </c>
      <c r="C115" s="113">
        <v>8400</v>
      </c>
      <c r="D115" s="114">
        <f t="shared" si="1"/>
        <v>1735</v>
      </c>
      <c r="E115" s="114">
        <v>851</v>
      </c>
      <c r="F115" s="114">
        <v>2500</v>
      </c>
      <c r="G115" s="114">
        <v>2100</v>
      </c>
      <c r="H115" s="114">
        <v>1000</v>
      </c>
      <c r="I115" s="114">
        <v>8000</v>
      </c>
      <c r="J115" s="114">
        <v>2299.94</v>
      </c>
      <c r="K115" s="114">
        <v>504</v>
      </c>
      <c r="L115" s="114">
        <v>850</v>
      </c>
      <c r="M115" s="114">
        <v>840</v>
      </c>
      <c r="N115" s="114">
        <v>1508</v>
      </c>
      <c r="O115" s="114">
        <v>2216</v>
      </c>
      <c r="P115" s="114">
        <v>2100</v>
      </c>
      <c r="Q115" s="114">
        <v>1764</v>
      </c>
      <c r="R115" s="114">
        <v>3500</v>
      </c>
      <c r="S115" s="114">
        <v>8400</v>
      </c>
      <c r="T115" s="114">
        <v>6300</v>
      </c>
    </row>
    <row r="116" spans="1:20" x14ac:dyDescent="0.25">
      <c r="A116" s="111" t="s">
        <v>179</v>
      </c>
      <c r="B116" s="112">
        <v>228</v>
      </c>
      <c r="C116" s="113">
        <v>113495</v>
      </c>
      <c r="D116" s="114">
        <f t="shared" si="1"/>
        <v>10930.8125</v>
      </c>
      <c r="E116" s="114">
        <v>7186</v>
      </c>
      <c r="F116" s="114">
        <v>3900</v>
      </c>
      <c r="G116" s="114">
        <v>22699</v>
      </c>
      <c r="H116" s="114">
        <v>6300</v>
      </c>
      <c r="I116" s="114">
        <v>42000</v>
      </c>
      <c r="J116" s="114">
        <v>8944.2099999999991</v>
      </c>
      <c r="K116" s="114">
        <v>6810</v>
      </c>
      <c r="L116" s="114">
        <v>11360</v>
      </c>
      <c r="M116" s="114">
        <v>11350</v>
      </c>
      <c r="N116" s="114">
        <v>18533</v>
      </c>
      <c r="O116" s="114">
        <v>9680</v>
      </c>
      <c r="P116" s="114">
        <v>3000</v>
      </c>
      <c r="Q116" s="114">
        <v>23834</v>
      </c>
      <c r="R116" s="114">
        <v>8950</v>
      </c>
      <c r="S116" s="114">
        <v>113495</v>
      </c>
      <c r="T116" s="114">
        <v>56747.5</v>
      </c>
    </row>
    <row r="117" spans="1:20" x14ac:dyDescent="0.25">
      <c r="A117" s="111" t="s">
        <v>180</v>
      </c>
      <c r="B117" s="112">
        <v>229</v>
      </c>
      <c r="C117" s="113">
        <v>5012</v>
      </c>
      <c r="D117" s="114">
        <f t="shared" si="1"/>
        <v>1438.55</v>
      </c>
      <c r="E117" s="114">
        <v>508</v>
      </c>
      <c r="F117" s="114">
        <v>2500</v>
      </c>
      <c r="G117" s="114">
        <v>1253</v>
      </c>
      <c r="H117" s="114">
        <v>1000</v>
      </c>
      <c r="I117" s="114">
        <v>5000</v>
      </c>
      <c r="J117" s="114">
        <v>2299.94</v>
      </c>
      <c r="K117" s="114">
        <v>500</v>
      </c>
      <c r="L117" s="114">
        <v>750</v>
      </c>
      <c r="M117" s="114">
        <v>501</v>
      </c>
      <c r="N117" s="114">
        <v>959</v>
      </c>
      <c r="O117" s="114">
        <v>1704</v>
      </c>
      <c r="P117" s="114">
        <v>2100</v>
      </c>
      <c r="Q117" s="114">
        <v>1053</v>
      </c>
      <c r="R117" s="114">
        <v>3500</v>
      </c>
      <c r="S117" s="114">
        <v>5012</v>
      </c>
      <c r="T117" s="114">
        <v>3759</v>
      </c>
    </row>
    <row r="118" spans="1:20" x14ac:dyDescent="0.25">
      <c r="A118" s="111" t="s">
        <v>181</v>
      </c>
      <c r="B118" s="112">
        <v>762</v>
      </c>
      <c r="C118" s="113">
        <v>36055</v>
      </c>
      <c r="D118" s="114">
        <f t="shared" si="1"/>
        <v>4154.8125</v>
      </c>
      <c r="E118" s="114">
        <v>2232</v>
      </c>
      <c r="F118" s="114">
        <v>3400</v>
      </c>
      <c r="G118" s="114">
        <v>9013.75</v>
      </c>
      <c r="H118" s="114">
        <v>2300</v>
      </c>
      <c r="I118" s="114">
        <v>25000</v>
      </c>
      <c r="J118" s="114">
        <v>3833.23</v>
      </c>
      <c r="K118" s="114">
        <v>2163</v>
      </c>
      <c r="L118" s="114">
        <v>3610</v>
      </c>
      <c r="M118" s="114">
        <v>3606</v>
      </c>
      <c r="N118" s="114">
        <v>5871</v>
      </c>
      <c r="O118" s="114">
        <v>4366</v>
      </c>
      <c r="P118" s="114">
        <v>2100</v>
      </c>
      <c r="Q118" s="114">
        <v>7572</v>
      </c>
      <c r="R118" s="114">
        <v>6140</v>
      </c>
      <c r="S118" s="114">
        <v>36055</v>
      </c>
      <c r="T118" s="114">
        <v>27041.25</v>
      </c>
    </row>
    <row r="119" spans="1:20" x14ac:dyDescent="0.25">
      <c r="A119" s="115" t="s">
        <v>182</v>
      </c>
      <c r="B119" s="116">
        <v>101</v>
      </c>
      <c r="C119" s="117">
        <v>14386</v>
      </c>
      <c r="D119" s="118">
        <f>2000+C119*0.0875</f>
        <v>3258.7749999999996</v>
      </c>
      <c r="E119" s="118">
        <v>1457</v>
      </c>
      <c r="F119" s="118">
        <v>2900</v>
      </c>
      <c r="G119" s="118">
        <v>3596.5</v>
      </c>
      <c r="H119" s="118">
        <v>1100</v>
      </c>
      <c r="I119" s="118">
        <v>30000</v>
      </c>
      <c r="J119" s="118">
        <v>2299.94</v>
      </c>
      <c r="K119" s="118">
        <v>863</v>
      </c>
      <c r="L119" s="118">
        <v>9760</v>
      </c>
      <c r="M119" s="118">
        <v>1439</v>
      </c>
      <c r="N119" s="118">
        <v>2361</v>
      </c>
      <c r="O119" s="118">
        <v>2589</v>
      </c>
      <c r="P119" s="118">
        <v>2100</v>
      </c>
      <c r="Q119" s="118">
        <v>3021</v>
      </c>
      <c r="R119" s="118">
        <v>3700</v>
      </c>
      <c r="S119" s="118">
        <v>14386</v>
      </c>
      <c r="T119" s="118">
        <v>10789.5</v>
      </c>
    </row>
    <row r="120" spans="1:20" x14ac:dyDescent="0.25">
      <c r="A120" s="115" t="s">
        <v>183</v>
      </c>
      <c r="B120" s="116">
        <v>115</v>
      </c>
      <c r="C120" s="117">
        <v>1354</v>
      </c>
      <c r="D120" s="118">
        <f t="shared" ref="D120:D126" si="2">2000+C120*0.0875</f>
        <v>2118.4749999999999</v>
      </c>
      <c r="E120" s="118">
        <v>494</v>
      </c>
      <c r="F120" s="118">
        <v>2500</v>
      </c>
      <c r="G120" s="118">
        <v>338.5</v>
      </c>
      <c r="H120" s="118">
        <v>1000</v>
      </c>
      <c r="I120" s="118">
        <v>4500</v>
      </c>
      <c r="J120" s="118">
        <v>1272.6300000000001</v>
      </c>
      <c r="K120" s="118">
        <v>500</v>
      </c>
      <c r="L120" s="118">
        <v>920</v>
      </c>
      <c r="M120" s="118">
        <v>135</v>
      </c>
      <c r="N120" s="118">
        <v>250</v>
      </c>
      <c r="O120" s="118">
        <v>677</v>
      </c>
      <c r="P120" s="118">
        <v>1200</v>
      </c>
      <c r="Q120" s="118">
        <v>284</v>
      </c>
      <c r="R120" s="118">
        <v>2900</v>
      </c>
      <c r="S120" s="118">
        <v>1354</v>
      </c>
      <c r="T120" s="118">
        <v>2500</v>
      </c>
    </row>
    <row r="121" spans="1:20" x14ac:dyDescent="0.25">
      <c r="A121" s="115" t="s">
        <v>184</v>
      </c>
      <c r="B121" s="116">
        <v>118</v>
      </c>
      <c r="C121" s="117">
        <v>2373</v>
      </c>
      <c r="D121" s="118">
        <f t="shared" si="2"/>
        <v>2207.6374999999998</v>
      </c>
      <c r="E121" s="118">
        <v>494</v>
      </c>
      <c r="F121" s="118">
        <v>2500</v>
      </c>
      <c r="G121" s="118">
        <v>593.25</v>
      </c>
      <c r="H121" s="118">
        <v>1000</v>
      </c>
      <c r="I121" s="118">
        <v>4500</v>
      </c>
      <c r="J121" s="118">
        <v>1916.62</v>
      </c>
      <c r="K121" s="118">
        <v>500</v>
      </c>
      <c r="L121" s="118">
        <v>1610</v>
      </c>
      <c r="M121" s="118">
        <v>237</v>
      </c>
      <c r="N121" s="118">
        <v>415</v>
      </c>
      <c r="O121" s="118">
        <v>1186</v>
      </c>
      <c r="P121" s="118">
        <v>1200</v>
      </c>
      <c r="Q121" s="118">
        <v>498</v>
      </c>
      <c r="R121" s="118">
        <v>3500</v>
      </c>
      <c r="S121" s="118">
        <v>2373</v>
      </c>
      <c r="T121" s="118">
        <v>2500</v>
      </c>
    </row>
    <row r="122" spans="1:20" x14ac:dyDescent="0.25">
      <c r="A122" s="115" t="s">
        <v>185</v>
      </c>
      <c r="B122" s="116">
        <v>125</v>
      </c>
      <c r="C122" s="117">
        <v>181</v>
      </c>
      <c r="D122" s="118">
        <f t="shared" si="2"/>
        <v>2015.8375000000001</v>
      </c>
      <c r="E122" s="118">
        <v>200</v>
      </c>
      <c r="F122" s="118">
        <v>2200</v>
      </c>
      <c r="G122" s="118">
        <v>63.35</v>
      </c>
      <c r="H122" s="118">
        <v>900</v>
      </c>
      <c r="I122" s="118">
        <v>4500</v>
      </c>
      <c r="J122" s="118">
        <v>1272.6300000000001</v>
      </c>
      <c r="K122" s="118">
        <v>500</v>
      </c>
      <c r="L122" s="118">
        <v>750</v>
      </c>
      <c r="M122" s="118">
        <v>18</v>
      </c>
      <c r="N122" s="118">
        <v>50</v>
      </c>
      <c r="O122" s="118">
        <v>90</v>
      </c>
      <c r="P122" s="118">
        <v>1200</v>
      </c>
      <c r="Q122" s="118">
        <v>38</v>
      </c>
      <c r="R122" s="118">
        <v>2000</v>
      </c>
      <c r="S122" s="118">
        <v>181</v>
      </c>
      <c r="T122" s="118">
        <v>2500</v>
      </c>
    </row>
    <row r="123" spans="1:20" x14ac:dyDescent="0.25">
      <c r="A123" s="115" t="s">
        <v>186</v>
      </c>
      <c r="B123" s="116">
        <v>126</v>
      </c>
      <c r="C123" s="117">
        <v>1486</v>
      </c>
      <c r="D123" s="118">
        <f t="shared" si="2"/>
        <v>2130.0250000000001</v>
      </c>
      <c r="E123" s="118">
        <v>494</v>
      </c>
      <c r="F123" s="118">
        <v>2500</v>
      </c>
      <c r="G123" s="118">
        <v>371.5</v>
      </c>
      <c r="H123" s="118">
        <v>1000</v>
      </c>
      <c r="I123" s="118">
        <v>4500</v>
      </c>
      <c r="J123" s="118">
        <v>1272.6300000000001</v>
      </c>
      <c r="K123" s="118">
        <v>500</v>
      </c>
      <c r="L123" s="118">
        <v>750</v>
      </c>
      <c r="M123" s="118">
        <v>149</v>
      </c>
      <c r="N123" s="118">
        <v>271</v>
      </c>
      <c r="O123" s="118">
        <v>743</v>
      </c>
      <c r="P123" s="118">
        <v>1200</v>
      </c>
      <c r="Q123" s="118">
        <v>312</v>
      </c>
      <c r="R123" s="118">
        <v>2900</v>
      </c>
      <c r="S123" s="118">
        <v>1486</v>
      </c>
      <c r="T123" s="118">
        <v>2500</v>
      </c>
    </row>
    <row r="124" spans="1:20" x14ac:dyDescent="0.25">
      <c r="A124" s="115" t="s">
        <v>187</v>
      </c>
      <c r="B124" s="116">
        <v>127</v>
      </c>
      <c r="C124" s="117">
        <v>1486</v>
      </c>
      <c r="D124" s="118">
        <f t="shared" si="2"/>
        <v>2130.0250000000001</v>
      </c>
      <c r="E124" s="118">
        <v>494</v>
      </c>
      <c r="F124" s="118">
        <v>2500</v>
      </c>
      <c r="G124" s="118">
        <v>371.5</v>
      </c>
      <c r="H124" s="118">
        <v>1000</v>
      </c>
      <c r="I124" s="118">
        <v>4500</v>
      </c>
      <c r="J124" s="118">
        <v>1272.6300000000001</v>
      </c>
      <c r="K124" s="118">
        <v>500</v>
      </c>
      <c r="L124" s="118">
        <v>750</v>
      </c>
      <c r="M124" s="118">
        <v>149</v>
      </c>
      <c r="N124" s="118">
        <v>271</v>
      </c>
      <c r="O124" s="118">
        <v>743</v>
      </c>
      <c r="P124" s="118">
        <v>1200</v>
      </c>
      <c r="Q124" s="118">
        <v>312</v>
      </c>
      <c r="R124" s="118">
        <v>2900</v>
      </c>
      <c r="S124" s="118">
        <v>1486</v>
      </c>
      <c r="T124" s="118">
        <v>2500</v>
      </c>
    </row>
    <row r="125" spans="1:20" x14ac:dyDescent="0.25">
      <c r="A125" s="115" t="s">
        <v>188</v>
      </c>
      <c r="B125" s="116">
        <v>128</v>
      </c>
      <c r="C125" s="117">
        <v>1486</v>
      </c>
      <c r="D125" s="118">
        <f t="shared" si="2"/>
        <v>2130.0250000000001</v>
      </c>
      <c r="E125" s="118">
        <v>494</v>
      </c>
      <c r="F125" s="118">
        <v>2500</v>
      </c>
      <c r="G125" s="118">
        <v>371.5</v>
      </c>
      <c r="H125" s="118">
        <v>1000</v>
      </c>
      <c r="I125" s="118">
        <v>4500</v>
      </c>
      <c r="J125" s="118">
        <v>1273.6300000000001</v>
      </c>
      <c r="K125" s="118">
        <v>500</v>
      </c>
      <c r="L125" s="118">
        <v>750</v>
      </c>
      <c r="M125" s="118">
        <v>149</v>
      </c>
      <c r="N125" s="118">
        <v>271</v>
      </c>
      <c r="O125" s="118">
        <v>743</v>
      </c>
      <c r="P125" s="118">
        <v>1200</v>
      </c>
      <c r="Q125" s="118">
        <v>312</v>
      </c>
      <c r="R125" s="118">
        <v>2900</v>
      </c>
      <c r="S125" s="118">
        <v>1486</v>
      </c>
      <c r="T125" s="118">
        <v>2500</v>
      </c>
    </row>
    <row r="126" spans="1:20" x14ac:dyDescent="0.25">
      <c r="A126" s="115" t="s">
        <v>181</v>
      </c>
      <c r="B126" s="116">
        <v>762</v>
      </c>
      <c r="C126" s="117">
        <v>36055</v>
      </c>
      <c r="D126" s="118">
        <f t="shared" si="2"/>
        <v>5154.8125</v>
      </c>
      <c r="E126" s="118">
        <v>2232</v>
      </c>
      <c r="F126" s="118">
        <v>3400</v>
      </c>
      <c r="G126" s="118">
        <v>9013.75</v>
      </c>
      <c r="H126" s="118">
        <v>2300</v>
      </c>
      <c r="I126" s="118">
        <v>42000</v>
      </c>
      <c r="J126" s="118">
        <v>3833.23</v>
      </c>
      <c r="K126" s="118">
        <v>2163</v>
      </c>
      <c r="L126" s="118">
        <v>7250</v>
      </c>
      <c r="M126" s="118">
        <v>3606</v>
      </c>
      <c r="N126" s="118">
        <v>5871</v>
      </c>
      <c r="O126" s="118">
        <v>3966</v>
      </c>
      <c r="P126" s="118">
        <v>2100</v>
      </c>
      <c r="Q126" s="118">
        <v>7572</v>
      </c>
      <c r="R126" s="118">
        <v>6140</v>
      </c>
      <c r="S126" s="118">
        <v>36055</v>
      </c>
      <c r="T126" s="118">
        <v>27041.25</v>
      </c>
    </row>
    <row r="127" spans="1:20" x14ac:dyDescent="0.25">
      <c r="A127" s="119"/>
      <c r="B127" s="120" t="s">
        <v>189</v>
      </c>
      <c r="C127" s="121">
        <f t="shared" ref="C127:T127" si="3">SUM(C17:C126)</f>
        <v>11071337.529999999</v>
      </c>
      <c r="D127" s="122">
        <f t="shared" si="3"/>
        <v>991649.65787500027</v>
      </c>
      <c r="E127" s="122">
        <f t="shared" si="3"/>
        <v>580142</v>
      </c>
      <c r="F127" s="122">
        <f t="shared" si="3"/>
        <v>385700</v>
      </c>
      <c r="G127" s="122">
        <f t="shared" si="3"/>
        <v>2409759.85</v>
      </c>
      <c r="H127" s="122">
        <f t="shared" si="3"/>
        <v>599000</v>
      </c>
      <c r="I127" s="122">
        <f t="shared" si="3"/>
        <v>3147500</v>
      </c>
      <c r="J127" s="122">
        <f t="shared" si="3"/>
        <v>740913.94999999867</v>
      </c>
      <c r="K127" s="122">
        <f t="shared" si="3"/>
        <v>735538</v>
      </c>
      <c r="L127" s="122">
        <f t="shared" si="3"/>
        <v>646305</v>
      </c>
      <c r="M127" s="122">
        <f t="shared" si="3"/>
        <v>1107082</v>
      </c>
      <c r="N127" s="122">
        <f t="shared" si="3"/>
        <v>1704745</v>
      </c>
      <c r="O127" s="122">
        <f t="shared" si="3"/>
        <v>764492</v>
      </c>
      <c r="P127" s="122">
        <f t="shared" si="3"/>
        <v>258600</v>
      </c>
      <c r="Q127" s="122">
        <f t="shared" si="3"/>
        <v>3457576</v>
      </c>
      <c r="R127" s="122">
        <f t="shared" si="3"/>
        <v>644238</v>
      </c>
      <c r="S127" s="122">
        <f t="shared" si="3"/>
        <v>4880960</v>
      </c>
      <c r="T127" s="122">
        <f t="shared" si="3"/>
        <v>6048094.9399999995</v>
      </c>
    </row>
    <row r="128" spans="1:20" x14ac:dyDescent="0.25">
      <c r="A128" s="123" t="s">
        <v>190</v>
      </c>
      <c r="B128" s="124"/>
      <c r="C128" s="125" t="s">
        <v>191</v>
      </c>
      <c r="D128" s="126">
        <f>D127/C127</f>
        <v>8.9569092730478819E-2</v>
      </c>
      <c r="E128" s="126">
        <f t="shared" ref="E128:T128" si="4">E127/$C$127</f>
        <v>5.2400353473822783E-2</v>
      </c>
      <c r="F128" s="126">
        <f t="shared" si="4"/>
        <v>3.4837705828665133E-2</v>
      </c>
      <c r="G128" s="126">
        <f t="shared" si="4"/>
        <v>0.21765751820593263</v>
      </c>
      <c r="H128" s="126">
        <f t="shared" si="4"/>
        <v>5.4103670706171669E-2</v>
      </c>
      <c r="I128" s="126">
        <f t="shared" si="4"/>
        <v>0.28429266034670342</v>
      </c>
      <c r="J128" s="126">
        <f t="shared" si="4"/>
        <v>6.6921810304522322E-2</v>
      </c>
      <c r="K128" s="126">
        <f t="shared" si="4"/>
        <v>6.6436236634183798E-2</v>
      </c>
      <c r="L128" s="126">
        <f t="shared" si="4"/>
        <v>5.8376415518785113E-2</v>
      </c>
      <c r="M128" s="126">
        <f t="shared" si="4"/>
        <v>9.9995325497044985E-2</v>
      </c>
      <c r="N128" s="126">
        <f t="shared" si="4"/>
        <v>0.15397823391985413</v>
      </c>
      <c r="O128" s="126">
        <f t="shared" si="4"/>
        <v>6.9051458139403332E-2</v>
      </c>
      <c r="P128" s="126">
        <f t="shared" si="4"/>
        <v>2.3357611426737888E-2</v>
      </c>
      <c r="Q128" s="126">
        <f t="shared" si="4"/>
        <v>0.3122997551678835</v>
      </c>
      <c r="R128" s="126">
        <f t="shared" si="4"/>
        <v>5.81897172093533E-2</v>
      </c>
      <c r="S128" s="126">
        <f t="shared" si="4"/>
        <v>0.44086452849748864</v>
      </c>
      <c r="T128" s="126">
        <f t="shared" si="4"/>
        <v>0.54628403511422885</v>
      </c>
    </row>
    <row r="129" spans="1:4" x14ac:dyDescent="0.25">
      <c r="A129" s="162"/>
      <c r="B129" s="162"/>
      <c r="C129" s="162"/>
      <c r="D129" s="162"/>
    </row>
    <row r="133" spans="1:4" x14ac:dyDescent="0.25">
      <c r="C133" s="56" t="s">
        <v>192</v>
      </c>
      <c r="D133" s="127">
        <f>MIN(D128:T128)</f>
        <v>2.3357611426737888E-2</v>
      </c>
    </row>
    <row r="134" spans="1:4" x14ac:dyDescent="0.25">
      <c r="C134" s="56" t="s">
        <v>193</v>
      </c>
      <c r="D134" s="127">
        <f>MAX(D128:T128)</f>
        <v>0.54628403511422885</v>
      </c>
    </row>
    <row r="135" spans="1:4" x14ac:dyDescent="0.25">
      <c r="C135" s="56" t="s">
        <v>194</v>
      </c>
      <c r="D135" s="127">
        <f>MEDIAN(D128:T128)</f>
        <v>6.9051458139403332E-2</v>
      </c>
    </row>
    <row r="136" spans="1:4" x14ac:dyDescent="0.25">
      <c r="C136" s="56" t="s">
        <v>195</v>
      </c>
      <c r="D136" s="127">
        <f>AVERAGE(D128:T128)</f>
        <v>0.15462447816007413</v>
      </c>
    </row>
  </sheetData>
  <mergeCells count="10">
    <mergeCell ref="A11:D11"/>
    <mergeCell ref="A12:D12"/>
    <mergeCell ref="A13:D13"/>
    <mergeCell ref="A129:D129"/>
    <mergeCell ref="A4:D4"/>
    <mergeCell ref="B5:D5"/>
    <mergeCell ref="B6:D6"/>
    <mergeCell ref="B7:D7"/>
    <mergeCell ref="B8:D8"/>
    <mergeCell ref="B9:D9"/>
  </mergeCells>
  <pageMargins left="0.7" right="0.7" top="1" bottom="0.5" header="0.3" footer="0.3"/>
  <pageSetup paperSize="17" scale="35" orientation="landscape" horizontalDpi="1200" verticalDpi="1200" r:id="rId1"/>
  <headerFooter>
    <oddHeader xml:space="preserve">&amp;C&amp;10EXHIBIT B
COST AND DELIVERY PROPOSAL
</oddHeader>
    <oddFooter xml:space="preserve">&amp;CRFP 730-XXXXX
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9"/>
  <sheetViews>
    <sheetView zoomScale="85" zoomScaleNormal="85" workbookViewId="0">
      <selection activeCell="Q45" sqref="Q45"/>
    </sheetView>
  </sheetViews>
  <sheetFormatPr defaultRowHeight="15" x14ac:dyDescent="0.25"/>
  <cols>
    <col min="1" max="1" width="15" style="56" bestFit="1" customWidth="1"/>
    <col min="2" max="2" width="15.7109375" style="56" customWidth="1"/>
    <col min="3" max="3" width="13.140625" style="56" customWidth="1"/>
    <col min="4" max="4" width="15" style="56" bestFit="1" customWidth="1"/>
    <col min="5" max="5" width="19.140625" style="56" customWidth="1"/>
    <col min="6" max="6" width="9.140625" style="56"/>
    <col min="7" max="7" width="33" style="56" customWidth="1"/>
    <col min="8" max="8" width="9.140625" style="56"/>
    <col min="9" max="9" width="26.85546875" style="56" customWidth="1"/>
    <col min="10" max="10" width="28.5703125" style="56" customWidth="1"/>
    <col min="11" max="11" width="19.140625" style="56" bestFit="1" customWidth="1"/>
    <col min="12" max="12" width="16.42578125" style="56" bestFit="1" customWidth="1"/>
    <col min="13" max="13" width="13.7109375" style="56" bestFit="1" customWidth="1"/>
    <col min="14" max="14" width="15.28515625" style="56" bestFit="1" customWidth="1"/>
    <col min="15" max="16384" width="9.140625" style="56"/>
  </cols>
  <sheetData>
    <row r="1" spans="1:4" x14ac:dyDescent="0.25">
      <c r="A1" s="128" t="s">
        <v>196</v>
      </c>
      <c r="B1" s="128" t="s">
        <v>197</v>
      </c>
      <c r="C1" s="128" t="s">
        <v>198</v>
      </c>
      <c r="D1" s="129"/>
    </row>
    <row r="2" spans="1:4" x14ac:dyDescent="0.25">
      <c r="A2" s="56" t="s">
        <v>28</v>
      </c>
      <c r="B2" s="130">
        <f>'[1]COST PROP'!P127</f>
        <v>258600</v>
      </c>
      <c r="C2" s="131">
        <f>'[1]COST PROP'!P128</f>
        <v>2.3357611426737888E-2</v>
      </c>
    </row>
    <row r="3" spans="1:4" x14ac:dyDescent="0.25">
      <c r="A3" s="56" t="str">
        <f>'[1]COST PROP'!F15</f>
        <v>ATC</v>
      </c>
      <c r="B3" s="130">
        <f>'[1]COST PROP'!F127</f>
        <v>385700</v>
      </c>
      <c r="C3" s="131">
        <f>'[1]COST PROP'!F128</f>
        <v>3.4837705828665133E-2</v>
      </c>
    </row>
    <row r="4" spans="1:4" x14ac:dyDescent="0.25">
      <c r="A4" s="56" t="str">
        <f>'[1]COST PROP'!E15</f>
        <v>Accurent</v>
      </c>
      <c r="B4" s="130">
        <f>'[1]COST PROP'!E127</f>
        <v>580142</v>
      </c>
      <c r="C4" s="131">
        <f>'[1]COST PROP'!E128</f>
        <v>5.2400353473822783E-2</v>
      </c>
    </row>
    <row r="5" spans="1:4" x14ac:dyDescent="0.25">
      <c r="A5" s="56" t="str">
        <f>'[1]COST PROP'!H15</f>
        <v>Cardno</v>
      </c>
      <c r="B5" s="130">
        <f>'[1]COST PROP'!H127</f>
        <v>599000</v>
      </c>
      <c r="C5" s="131">
        <f>'[1]COST PROP'!H128</f>
        <v>5.4103670706171669E-2</v>
      </c>
    </row>
    <row r="6" spans="1:4" x14ac:dyDescent="0.25">
      <c r="A6" s="56" t="s">
        <v>59</v>
      </c>
      <c r="B6" s="130">
        <f>'[1]COST PROP'!R127</f>
        <v>644238</v>
      </c>
      <c r="C6" s="131">
        <f>'[1]COST PROP'!R128</f>
        <v>5.81897172093533E-2</v>
      </c>
    </row>
    <row r="7" spans="1:4" x14ac:dyDescent="0.25">
      <c r="A7" s="56" t="s">
        <v>56</v>
      </c>
      <c r="B7" s="130">
        <f>'[1]COST PROP'!L127</f>
        <v>646305</v>
      </c>
      <c r="C7" s="131">
        <f>'[1]COST PROP'!L128</f>
        <v>5.8376415518785113E-2</v>
      </c>
    </row>
    <row r="8" spans="1:4" x14ac:dyDescent="0.25">
      <c r="A8" s="56" t="s">
        <v>55</v>
      </c>
      <c r="B8" s="130">
        <f>'[1]COST PROP'!K127</f>
        <v>735538</v>
      </c>
      <c r="C8" s="131">
        <f>'[1]COST PROP'!K128</f>
        <v>6.6436236634183798E-2</v>
      </c>
    </row>
    <row r="9" spans="1:4" x14ac:dyDescent="0.25">
      <c r="A9" s="56" t="s">
        <v>22</v>
      </c>
      <c r="B9" s="130">
        <f>'[1]COST PROP'!J127</f>
        <v>740913.94999999867</v>
      </c>
      <c r="C9" s="131">
        <f>'[1]COST PROP'!J128</f>
        <v>6.6921810304522322E-2</v>
      </c>
    </row>
    <row r="10" spans="1:4" x14ac:dyDescent="0.25">
      <c r="A10" s="56" t="s">
        <v>58</v>
      </c>
      <c r="B10" s="130">
        <f>'[1]COST PROP'!O127</f>
        <v>764492</v>
      </c>
      <c r="C10" s="131">
        <f>'[1]COST PROP'!O128</f>
        <v>6.9051458139403332E-2</v>
      </c>
    </row>
    <row r="11" spans="1:4" x14ac:dyDescent="0.25">
      <c r="A11" s="56" t="str">
        <f>'[1]COST PROP'!D15</f>
        <v>AEI</v>
      </c>
      <c r="B11" s="130">
        <f>'[1]COST PROP'!D127</f>
        <v>991649.65787500027</v>
      </c>
      <c r="C11" s="131">
        <f>'[1]COST PROP'!D128</f>
        <v>8.9569092730478819E-2</v>
      </c>
    </row>
    <row r="12" spans="1:4" x14ac:dyDescent="0.25">
      <c r="A12" s="56" t="s">
        <v>57</v>
      </c>
      <c r="B12" s="130">
        <f>'[1]COST PROP'!M127</f>
        <v>1107082</v>
      </c>
      <c r="C12" s="131">
        <f>'[1]COST PROP'!M128</f>
        <v>9.9995325497044985E-2</v>
      </c>
    </row>
    <row r="13" spans="1:4" x14ac:dyDescent="0.25">
      <c r="A13" s="56" t="s">
        <v>26</v>
      </c>
      <c r="B13" s="130">
        <f>'[1]COST PROP'!N127</f>
        <v>1704745</v>
      </c>
      <c r="C13" s="131">
        <f>'[1]COST PROP'!N128</f>
        <v>0.15397823391985413</v>
      </c>
    </row>
    <row r="14" spans="1:4" x14ac:dyDescent="0.25">
      <c r="A14" s="56" t="str">
        <f>'[1]COST PROP'!G15</f>
        <v>Bureau Veritas</v>
      </c>
      <c r="B14" s="130">
        <f>'[1]COST PROP'!G127</f>
        <v>2409759.85</v>
      </c>
      <c r="C14" s="131">
        <f>'[1]COST PROP'!G128</f>
        <v>0.21765751820593263</v>
      </c>
    </row>
    <row r="15" spans="1:4" x14ac:dyDescent="0.25">
      <c r="A15" s="56" t="str">
        <f>'[1]COST PROP'!I15</f>
        <v>CDI</v>
      </c>
      <c r="B15" s="130">
        <f>'[1]COST PROP'!I127</f>
        <v>3147500</v>
      </c>
      <c r="C15" s="131">
        <f>'[1]COST PROP'!I128</f>
        <v>0.28429266034670342</v>
      </c>
    </row>
    <row r="16" spans="1:4" x14ac:dyDescent="0.25">
      <c r="A16" s="56" t="s">
        <v>199</v>
      </c>
      <c r="B16" s="130">
        <f>'[1]COST PROP'!Q127</f>
        <v>3457576</v>
      </c>
      <c r="C16" s="131">
        <f>'[1]COST PROP'!Q128</f>
        <v>0.3122997551678835</v>
      </c>
    </row>
    <row r="17" spans="1:16" x14ac:dyDescent="0.25">
      <c r="A17" s="56" t="s">
        <v>60</v>
      </c>
      <c r="B17" s="130">
        <f>'[1]COST PROP'!S127</f>
        <v>4880960</v>
      </c>
      <c r="C17" s="131">
        <f>'[1]COST PROP'!S128</f>
        <v>0.44086452849748864</v>
      </c>
    </row>
    <row r="18" spans="1:16" x14ac:dyDescent="0.25">
      <c r="A18" s="56" t="s">
        <v>61</v>
      </c>
      <c r="B18" s="130">
        <f>'[1]COST PROP'!T127</f>
        <v>6048094.9399999995</v>
      </c>
      <c r="C18" s="131">
        <f>'[1]COST PROP'!T128</f>
        <v>0.54628403511422885</v>
      </c>
    </row>
    <row r="20" spans="1:16" x14ac:dyDescent="0.25">
      <c r="A20" s="56" t="s">
        <v>200</v>
      </c>
      <c r="B20" s="132">
        <f>MIN(Table1[[Cost ]])</f>
        <v>258600</v>
      </c>
      <c r="C20" s="133">
        <f>MIN(Table1[Cost PSF])</f>
        <v>2.3357611426737888E-2</v>
      </c>
    </row>
    <row r="21" spans="1:16" x14ac:dyDescent="0.25">
      <c r="A21" s="56" t="s">
        <v>193</v>
      </c>
      <c r="B21" s="132">
        <f>MAX(Table1[[Cost ]])</f>
        <v>6048094.9399999995</v>
      </c>
      <c r="C21" s="133">
        <f>MAX(Table1[Cost PSF])</f>
        <v>0.54628403511422885</v>
      </c>
    </row>
    <row r="22" spans="1:16" x14ac:dyDescent="0.25">
      <c r="B22" s="73"/>
      <c r="C22" s="133"/>
    </row>
    <row r="23" spans="1:16" x14ac:dyDescent="0.25">
      <c r="C23" s="133"/>
    </row>
    <row r="24" spans="1:16" x14ac:dyDescent="0.25">
      <c r="C24" s="13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</row>
    <row r="25" spans="1:16" x14ac:dyDescent="0.25">
      <c r="A25" s="56" t="s">
        <v>201</v>
      </c>
      <c r="B25" s="56" t="s">
        <v>202</v>
      </c>
    </row>
    <row r="26" spans="1:16" ht="15.75" customHeight="1" thickBot="1" x14ac:dyDescent="0.3">
      <c r="I26" s="147"/>
      <c r="J26" s="147"/>
    </row>
    <row r="27" spans="1:16" ht="19.5" thickBot="1" x14ac:dyDescent="0.35">
      <c r="A27" s="171" t="s">
        <v>203</v>
      </c>
      <c r="B27" s="172"/>
      <c r="C27" s="172"/>
      <c r="D27" s="172"/>
      <c r="E27" s="173"/>
      <c r="F27" s="134"/>
      <c r="G27" s="134"/>
      <c r="H27" s="134"/>
      <c r="I27" s="147"/>
      <c r="J27" s="146" t="s">
        <v>207</v>
      </c>
      <c r="L27" s="146"/>
    </row>
    <row r="28" spans="1:16" ht="16.5" thickBot="1" x14ac:dyDescent="0.3">
      <c r="A28" s="135" t="s">
        <v>8</v>
      </c>
      <c r="B28" s="135" t="s">
        <v>9</v>
      </c>
      <c r="C28" s="136" t="s">
        <v>10</v>
      </c>
      <c r="D28" s="135" t="s">
        <v>204</v>
      </c>
      <c r="E28" s="135" t="s">
        <v>11</v>
      </c>
      <c r="G28" s="135" t="s">
        <v>1</v>
      </c>
      <c r="H28" s="144" t="s">
        <v>9</v>
      </c>
      <c r="I28" s="146" t="s">
        <v>206</v>
      </c>
      <c r="J28" s="146" t="s">
        <v>208</v>
      </c>
      <c r="K28" s="152" t="s">
        <v>212</v>
      </c>
      <c r="L28" s="150" t="s">
        <v>213</v>
      </c>
    </row>
    <row r="29" spans="1:16" ht="16.5" thickBot="1" x14ac:dyDescent="0.3">
      <c r="A29" s="135" t="s">
        <v>28</v>
      </c>
      <c r="B29" s="135">
        <f>((1-(B2-$B$20)/$B$20)*30)</f>
        <v>30</v>
      </c>
      <c r="C29" s="135">
        <f>RANK(B29,$B$29:$B45,0)</f>
        <v>1</v>
      </c>
      <c r="D29" s="143">
        <f>$B$20-B2</f>
        <v>0</v>
      </c>
      <c r="E29" s="136">
        <f>(-D29/$B$20)</f>
        <v>0</v>
      </c>
      <c r="G29" s="56" t="s">
        <v>16</v>
      </c>
      <c r="H29" s="56">
        <v>-7.3</v>
      </c>
      <c r="I29" s="56">
        <f t="shared" ref="I29:I45" si="0">H29+641.64</f>
        <v>634.34</v>
      </c>
      <c r="J29" s="56">
        <v>22.388000000000002</v>
      </c>
      <c r="K29" s="152">
        <f>I29/J29</f>
        <v>28.33392889047704</v>
      </c>
      <c r="L29" s="56">
        <f>100*(K29)/30</f>
        <v>94.446429634923476</v>
      </c>
    </row>
    <row r="30" spans="1:16" ht="16.5" thickBot="1" x14ac:dyDescent="0.3">
      <c r="A30" s="135" t="s">
        <v>51</v>
      </c>
      <c r="B30" s="137">
        <f>((1-(B3-$B$20)/$B$20)*30)</f>
        <v>15.25522041763341</v>
      </c>
      <c r="C30" s="135">
        <f>RANK(B30,$B$29:$B45,0)</f>
        <v>2</v>
      </c>
      <c r="D30" s="143">
        <f t="shared" ref="D30:D45" si="1">$B$20-B3</f>
        <v>-127100</v>
      </c>
      <c r="E30" s="136">
        <f t="shared" ref="E30:E45" si="2">(-D30/$B$20)</f>
        <v>0.49149265274555298</v>
      </c>
      <c r="G30" s="56" t="s">
        <v>17</v>
      </c>
      <c r="H30" s="56">
        <v>-55.04</v>
      </c>
      <c r="I30" s="56">
        <f t="shared" si="0"/>
        <v>586.6</v>
      </c>
      <c r="J30" s="56">
        <v>22.388000000000002</v>
      </c>
      <c r="K30" s="152">
        <f t="shared" ref="K30:K45" si="3">I30/J30</f>
        <v>26.201536537430766</v>
      </c>
      <c r="L30" s="56">
        <f t="shared" ref="L30:L45" si="4">100*(K30)/30</f>
        <v>87.338455124769226</v>
      </c>
    </row>
    <row r="31" spans="1:16" ht="16.5" thickBot="1" x14ac:dyDescent="0.3">
      <c r="A31" s="135" t="s">
        <v>50</v>
      </c>
      <c r="B31" s="137">
        <f>((1-(B4-$B$20)/$B$20)*30)</f>
        <v>-7.3018561484918765</v>
      </c>
      <c r="C31" s="135">
        <f>RANK(B31,$B$29:$B46,0)</f>
        <v>3</v>
      </c>
      <c r="D31" s="143">
        <f t="shared" si="1"/>
        <v>-321542</v>
      </c>
      <c r="E31" s="136">
        <f t="shared" si="2"/>
        <v>1.2433952049497292</v>
      </c>
      <c r="G31" s="56" t="s">
        <v>18</v>
      </c>
      <c r="H31" s="56">
        <v>15.26</v>
      </c>
      <c r="I31" s="56">
        <f t="shared" si="0"/>
        <v>656.9</v>
      </c>
      <c r="J31" s="56">
        <v>22.388000000000002</v>
      </c>
      <c r="K31" s="152">
        <f t="shared" si="3"/>
        <v>29.341611577630871</v>
      </c>
      <c r="L31" s="56">
        <f t="shared" si="4"/>
        <v>97.805371925436233</v>
      </c>
    </row>
    <row r="32" spans="1:16" ht="16.5" thickBot="1" x14ac:dyDescent="0.3">
      <c r="A32" s="135" t="s">
        <v>53</v>
      </c>
      <c r="B32" s="137">
        <f t="shared" ref="B32:B45" si="5">((1-(B5-$B$20)/$B$20)*30)</f>
        <v>-9.4895591647331763</v>
      </c>
      <c r="C32" s="135">
        <f>RANK(B32,$B$29:$B47,0)</f>
        <v>4</v>
      </c>
      <c r="D32" s="143">
        <f t="shared" si="1"/>
        <v>-340400</v>
      </c>
      <c r="E32" s="136">
        <f t="shared" si="2"/>
        <v>1.3163186388244392</v>
      </c>
      <c r="G32" s="56" t="s">
        <v>19</v>
      </c>
      <c r="H32" s="56">
        <v>-219.55</v>
      </c>
      <c r="I32" s="56">
        <f t="shared" si="0"/>
        <v>422.09</v>
      </c>
      <c r="J32" s="56">
        <v>22.388000000000002</v>
      </c>
      <c r="K32" s="152">
        <f t="shared" si="3"/>
        <v>18.853403609076288</v>
      </c>
      <c r="L32" s="56">
        <f t="shared" si="4"/>
        <v>62.844678696920958</v>
      </c>
    </row>
    <row r="33" spans="1:12" ht="16.5" thickBot="1" x14ac:dyDescent="0.3">
      <c r="A33" s="135" t="s">
        <v>59</v>
      </c>
      <c r="B33" s="137">
        <f t="shared" si="5"/>
        <v>-14.737587006960556</v>
      </c>
      <c r="C33" s="135">
        <f>RANK(B33,$B$29:$B48,0)</f>
        <v>5</v>
      </c>
      <c r="D33" s="143">
        <f t="shared" si="1"/>
        <v>-385638</v>
      </c>
      <c r="E33" s="136">
        <f t="shared" si="2"/>
        <v>1.4912529002320185</v>
      </c>
      <c r="G33" s="56" t="s">
        <v>20</v>
      </c>
      <c r="H33" s="56">
        <v>-9.49</v>
      </c>
      <c r="I33" s="56">
        <f t="shared" si="0"/>
        <v>632.15</v>
      </c>
      <c r="J33" s="56">
        <v>22.388000000000002</v>
      </c>
      <c r="K33" s="152">
        <f t="shared" si="3"/>
        <v>28.236108629623008</v>
      </c>
      <c r="L33" s="56">
        <f t="shared" si="4"/>
        <v>94.120362098743357</v>
      </c>
    </row>
    <row r="34" spans="1:12" ht="16.5" thickBot="1" x14ac:dyDescent="0.3">
      <c r="A34" s="135" t="s">
        <v>56</v>
      </c>
      <c r="B34" s="137">
        <f t="shared" si="5"/>
        <v>-14.977378190255221</v>
      </c>
      <c r="C34" s="135">
        <f>RANK(B34,$B$29:$B49,0)</f>
        <v>6</v>
      </c>
      <c r="D34" s="143">
        <f t="shared" si="1"/>
        <v>-387705</v>
      </c>
      <c r="E34" s="136">
        <f t="shared" si="2"/>
        <v>1.4992459396751741</v>
      </c>
      <c r="G34" s="56" t="s">
        <v>21</v>
      </c>
      <c r="H34" s="56">
        <v>-305.14</v>
      </c>
      <c r="I34" s="56">
        <f t="shared" si="0"/>
        <v>336.5</v>
      </c>
      <c r="J34" s="56">
        <v>22.388000000000002</v>
      </c>
      <c r="K34" s="152">
        <f t="shared" si="3"/>
        <v>15.030373414329103</v>
      </c>
      <c r="L34" s="56">
        <f t="shared" si="4"/>
        <v>50.101244714430344</v>
      </c>
    </row>
    <row r="35" spans="1:12" ht="16.5" thickBot="1" x14ac:dyDescent="0.3">
      <c r="A35" s="135" t="s">
        <v>55</v>
      </c>
      <c r="B35" s="137">
        <f t="shared" si="5"/>
        <v>-25.329234338747103</v>
      </c>
      <c r="C35" s="135">
        <f>RANK(B35,$B$29:$B50,0)</f>
        <v>7</v>
      </c>
      <c r="D35" s="143">
        <f t="shared" si="1"/>
        <v>-476938</v>
      </c>
      <c r="E35" s="136">
        <f t="shared" si="2"/>
        <v>1.8443078112915701</v>
      </c>
      <c r="G35" s="56" t="s">
        <v>22</v>
      </c>
      <c r="H35" s="56">
        <v>-25.95</v>
      </c>
      <c r="I35" s="56">
        <f t="shared" si="0"/>
        <v>615.68999999999994</v>
      </c>
      <c r="J35" s="56">
        <v>22.388000000000002</v>
      </c>
      <c r="K35" s="152">
        <f t="shared" si="3"/>
        <v>27.500893335715556</v>
      </c>
      <c r="L35" s="56">
        <f t="shared" si="4"/>
        <v>91.669644452385185</v>
      </c>
    </row>
    <row r="36" spans="1:12" ht="16.5" thickBot="1" x14ac:dyDescent="0.3">
      <c r="A36" s="135" t="s">
        <v>22</v>
      </c>
      <c r="B36" s="137">
        <f t="shared" si="5"/>
        <v>-25.952894431554366</v>
      </c>
      <c r="C36" s="135">
        <f>RANK(B36,$B$29:$B51,0)</f>
        <v>8</v>
      </c>
      <c r="D36" s="143">
        <f t="shared" si="1"/>
        <v>-482313.94999999867</v>
      </c>
      <c r="E36" s="136">
        <f t="shared" si="2"/>
        <v>1.8650964810518122</v>
      </c>
      <c r="G36" s="56" t="s">
        <v>23</v>
      </c>
      <c r="H36" s="56">
        <v>-25.33</v>
      </c>
      <c r="I36" s="56">
        <f t="shared" si="0"/>
        <v>616.30999999999995</v>
      </c>
      <c r="J36" s="56">
        <v>22.388000000000002</v>
      </c>
      <c r="K36" s="152">
        <f t="shared" si="3"/>
        <v>27.528586742897975</v>
      </c>
      <c r="L36" s="56">
        <f t="shared" si="4"/>
        <v>91.761955809659909</v>
      </c>
    </row>
    <row r="37" spans="1:12" ht="16.5" thickBot="1" x14ac:dyDescent="0.3">
      <c r="A37" s="135" t="s">
        <v>58</v>
      </c>
      <c r="B37" s="137">
        <f t="shared" si="5"/>
        <v>-28.688167053364268</v>
      </c>
      <c r="C37" s="135">
        <f>RANK(B37,$B$29:$B52,0)</f>
        <v>9</v>
      </c>
      <c r="D37" s="143">
        <f t="shared" si="1"/>
        <v>-505892</v>
      </c>
      <c r="E37" s="136">
        <f t="shared" si="2"/>
        <v>1.9562722351121422</v>
      </c>
      <c r="G37" s="56" t="s">
        <v>24</v>
      </c>
      <c r="H37" s="56">
        <v>-14.98</v>
      </c>
      <c r="I37" s="56">
        <f t="shared" si="0"/>
        <v>626.66</v>
      </c>
      <c r="J37" s="56">
        <v>22.388000000000002</v>
      </c>
      <c r="K37" s="152">
        <f t="shared" si="3"/>
        <v>27.990887975701266</v>
      </c>
      <c r="L37" s="56">
        <f t="shared" si="4"/>
        <v>93.302959919004223</v>
      </c>
    </row>
    <row r="38" spans="1:12" ht="16.5" thickBot="1" x14ac:dyDescent="0.3">
      <c r="A38" s="135" t="s">
        <v>49</v>
      </c>
      <c r="B38" s="137">
        <f t="shared" si="5"/>
        <v>-55.040563558584722</v>
      </c>
      <c r="C38" s="135">
        <f>RANK(B38,$B$29:$B53,0)</f>
        <v>10</v>
      </c>
      <c r="D38" s="143">
        <f t="shared" si="1"/>
        <v>-733049.65787500027</v>
      </c>
      <c r="E38" s="136">
        <f t="shared" si="2"/>
        <v>2.834685451952824</v>
      </c>
      <c r="G38" s="56" t="s">
        <v>25</v>
      </c>
      <c r="H38" s="56">
        <v>-68.430000000000007</v>
      </c>
      <c r="I38" s="56">
        <f t="shared" si="0"/>
        <v>573.21</v>
      </c>
      <c r="J38" s="56">
        <v>22.388000000000002</v>
      </c>
      <c r="K38" s="152">
        <f t="shared" si="3"/>
        <v>25.603448275862068</v>
      </c>
      <c r="L38" s="56">
        <f t="shared" si="4"/>
        <v>85.344827586206904</v>
      </c>
    </row>
    <row r="39" spans="1:12" ht="16.5" thickBot="1" x14ac:dyDescent="0.3">
      <c r="A39" s="135" t="s">
        <v>57</v>
      </c>
      <c r="B39" s="137">
        <f t="shared" si="5"/>
        <v>-68.431786542923433</v>
      </c>
      <c r="C39" s="135">
        <f>RANK(B39,$B$29:$B54,0)</f>
        <v>11</v>
      </c>
      <c r="D39" s="143">
        <f t="shared" si="1"/>
        <v>-848482</v>
      </c>
      <c r="E39" s="136">
        <f t="shared" si="2"/>
        <v>3.281059551430781</v>
      </c>
      <c r="G39" s="56" t="s">
        <v>26</v>
      </c>
      <c r="H39" s="56">
        <v>-137.77000000000001</v>
      </c>
      <c r="I39" s="56">
        <f t="shared" si="0"/>
        <v>503.87</v>
      </c>
      <c r="J39" s="56">
        <v>22.388000000000002</v>
      </c>
      <c r="K39" s="152">
        <f t="shared" si="3"/>
        <v>22.506253350008933</v>
      </c>
      <c r="L39" s="56">
        <f t="shared" si="4"/>
        <v>75.020844500029781</v>
      </c>
    </row>
    <row r="40" spans="1:12" ht="16.5" thickBot="1" x14ac:dyDescent="0.3">
      <c r="A40" s="135" t="s">
        <v>26</v>
      </c>
      <c r="B40" s="137">
        <f t="shared" si="5"/>
        <v>-137.76624129930394</v>
      </c>
      <c r="C40" s="135">
        <f>RANK(B40,$B$29:$B55,0)</f>
        <v>12</v>
      </c>
      <c r="D40" s="143">
        <f t="shared" si="1"/>
        <v>-1446145</v>
      </c>
      <c r="E40" s="136">
        <f t="shared" si="2"/>
        <v>5.5922080433101318</v>
      </c>
      <c r="G40" s="56" t="s">
        <v>27</v>
      </c>
      <c r="H40" s="56">
        <v>-28.69</v>
      </c>
      <c r="I40" s="56">
        <f t="shared" si="0"/>
        <v>612.94999999999993</v>
      </c>
      <c r="J40" s="56">
        <v>22.388000000000002</v>
      </c>
      <c r="K40" s="152">
        <f t="shared" si="3"/>
        <v>27.378506342683576</v>
      </c>
      <c r="L40" s="56">
        <f t="shared" si="4"/>
        <v>91.261687808945254</v>
      </c>
    </row>
    <row r="41" spans="1:12" ht="16.5" thickBot="1" x14ac:dyDescent="0.3">
      <c r="A41" s="135" t="s">
        <v>52</v>
      </c>
      <c r="B41" s="137">
        <f t="shared" si="5"/>
        <v>-219.55450696055686</v>
      </c>
      <c r="C41" s="135">
        <f>RANK(B41,$B$29:$B56,0)</f>
        <v>13</v>
      </c>
      <c r="D41" s="143">
        <f t="shared" si="1"/>
        <v>-2151159.85</v>
      </c>
      <c r="E41" s="136">
        <f t="shared" si="2"/>
        <v>8.3184835653518956</v>
      </c>
      <c r="G41" s="56" t="s">
        <v>28</v>
      </c>
      <c r="H41" s="148">
        <v>30</v>
      </c>
      <c r="I41" s="56">
        <f t="shared" si="0"/>
        <v>671.64</v>
      </c>
      <c r="J41" s="56">
        <v>22.388000000000002</v>
      </c>
      <c r="K41" s="153">
        <f t="shared" si="3"/>
        <v>29.999999999999996</v>
      </c>
      <c r="L41" s="148">
        <f t="shared" si="4"/>
        <v>99.999999999999986</v>
      </c>
    </row>
    <row r="42" spans="1:12" ht="16.5" thickBot="1" x14ac:dyDescent="0.3">
      <c r="A42" s="135" t="s">
        <v>54</v>
      </c>
      <c r="B42" s="137">
        <f t="shared" si="5"/>
        <v>-305.13921113689099</v>
      </c>
      <c r="C42" s="135">
        <f>RANK(B42,$B$29:$B57,0)</f>
        <v>14</v>
      </c>
      <c r="D42" s="143">
        <f t="shared" si="1"/>
        <v>-2888900</v>
      </c>
      <c r="E42" s="136">
        <f t="shared" si="2"/>
        <v>11.171307037896366</v>
      </c>
      <c r="G42" s="56" t="s">
        <v>29</v>
      </c>
      <c r="H42" s="56">
        <v>-341.11</v>
      </c>
      <c r="I42" s="56">
        <f t="shared" si="0"/>
        <v>300.52999999999997</v>
      </c>
      <c r="J42" s="56">
        <v>22.388000000000002</v>
      </c>
      <c r="K42" s="152">
        <f t="shared" si="3"/>
        <v>13.423709129891011</v>
      </c>
      <c r="L42" s="56">
        <f t="shared" si="4"/>
        <v>44.745697099636701</v>
      </c>
    </row>
    <row r="43" spans="1:12" ht="16.5" thickBot="1" x14ac:dyDescent="0.3">
      <c r="A43" s="135" t="s">
        <v>199</v>
      </c>
      <c r="B43" s="137">
        <f t="shared" si="5"/>
        <v>-341.11090487238982</v>
      </c>
      <c r="C43" s="135">
        <f>RANK(B43,$B$29:$B58,0)</f>
        <v>15</v>
      </c>
      <c r="D43" s="143">
        <f t="shared" si="1"/>
        <v>-3198976</v>
      </c>
      <c r="E43" s="136">
        <f t="shared" si="2"/>
        <v>12.370363495746327</v>
      </c>
      <c r="G43" s="56" t="s">
        <v>30</v>
      </c>
      <c r="H43" s="56">
        <v>-14.74</v>
      </c>
      <c r="I43" s="56">
        <f t="shared" si="0"/>
        <v>626.9</v>
      </c>
      <c r="J43" s="56">
        <v>22.388000000000002</v>
      </c>
      <c r="K43" s="152">
        <f t="shared" si="3"/>
        <v>28.001608004288009</v>
      </c>
      <c r="L43" s="56">
        <f t="shared" si="4"/>
        <v>93.338693347626702</v>
      </c>
    </row>
    <row r="44" spans="1:12" ht="16.5" thickBot="1" x14ac:dyDescent="0.3">
      <c r="A44" s="135" t="s">
        <v>60</v>
      </c>
      <c r="B44" s="137">
        <f t="shared" si="5"/>
        <v>-506.23665893271465</v>
      </c>
      <c r="C44" s="135">
        <f>RANK(B44,$B$29:$B59,0)</f>
        <v>16</v>
      </c>
      <c r="D44" s="143">
        <f t="shared" si="1"/>
        <v>-4622360</v>
      </c>
      <c r="E44" s="136">
        <f t="shared" si="2"/>
        <v>17.874555297757155</v>
      </c>
      <c r="G44" s="56" t="s">
        <v>31</v>
      </c>
      <c r="H44" s="56">
        <v>-506.24</v>
      </c>
      <c r="I44" s="56">
        <f t="shared" si="0"/>
        <v>135.39999999999998</v>
      </c>
      <c r="J44" s="56">
        <v>22.388000000000002</v>
      </c>
      <c r="K44" s="152">
        <f t="shared" si="3"/>
        <v>6.0478827943541171</v>
      </c>
      <c r="L44" s="56">
        <f t="shared" si="4"/>
        <v>20.159609314513723</v>
      </c>
    </row>
    <row r="45" spans="1:12" ht="16.5" thickBot="1" x14ac:dyDescent="0.3">
      <c r="A45" s="135" t="s">
        <v>61</v>
      </c>
      <c r="B45" s="137">
        <f t="shared" si="5"/>
        <v>-641.63514385150813</v>
      </c>
      <c r="C45" s="135">
        <f>RANK(B45,$B$29:$B60,0)</f>
        <v>17</v>
      </c>
      <c r="D45" s="143">
        <f t="shared" si="1"/>
        <v>-5789494.9399999995</v>
      </c>
      <c r="E45" s="136">
        <f t="shared" si="2"/>
        <v>22.387838128383603</v>
      </c>
      <c r="G45" s="56" t="s">
        <v>32</v>
      </c>
      <c r="H45" s="148">
        <v>-641.64</v>
      </c>
      <c r="I45" s="56">
        <f t="shared" si="0"/>
        <v>0</v>
      </c>
      <c r="J45" s="56">
        <v>22.388000000000002</v>
      </c>
      <c r="K45" s="153">
        <f t="shared" si="3"/>
        <v>0</v>
      </c>
      <c r="L45" s="148">
        <f t="shared" si="4"/>
        <v>0</v>
      </c>
    </row>
    <row r="48" spans="1:12" ht="15.75" thickBot="1" x14ac:dyDescent="0.3"/>
    <row r="49" spans="7:12" ht="105.75" thickBot="1" x14ac:dyDescent="0.3">
      <c r="G49" s="145" t="s">
        <v>205</v>
      </c>
      <c r="I49" s="149" t="s">
        <v>209</v>
      </c>
      <c r="J49" s="149" t="s">
        <v>210</v>
      </c>
      <c r="K49" s="149" t="s">
        <v>211</v>
      </c>
      <c r="L49" s="151" t="s">
        <v>214</v>
      </c>
    </row>
  </sheetData>
  <mergeCells count="1">
    <mergeCell ref="A27:E27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RFP Responses</vt:lpstr>
      <vt:lpstr>Evaluator 1</vt:lpstr>
      <vt:lpstr>Evaluator 2</vt:lpstr>
      <vt:lpstr>Evaluator 3</vt:lpstr>
      <vt:lpstr>Evaluator 4</vt:lpstr>
      <vt:lpstr>Evaluator 5</vt:lpstr>
      <vt:lpstr>Technical Score</vt:lpstr>
      <vt:lpstr>Cost Proposal</vt:lpstr>
      <vt:lpstr>Cost Summary</vt:lpstr>
      <vt:lpstr>Summary</vt:lpstr>
      <vt:lpstr>'Cost Proposal'!Print_Area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2019-02-22T21:32:57Z</dcterms:modified>
</cp:coreProperties>
</file>