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brandy\Desktop\"/>
    </mc:Choice>
  </mc:AlternateContent>
  <bookViews>
    <workbookView xWindow="0" yWindow="0" windowWidth="28800" windowHeight="14235" tabRatio="722" activeTab="8"/>
  </bookViews>
  <sheets>
    <sheet name="Evaluator 1" sheetId="2" r:id="rId1"/>
    <sheet name="Evaluator 2" sheetId="3" r:id="rId2"/>
    <sheet name="Evaluator 3" sheetId="5" r:id="rId3"/>
    <sheet name="Evaluator 4" sheetId="9" r:id="rId4"/>
    <sheet name="Evaluator 5" sheetId="15" r:id="rId5"/>
    <sheet name="Evaluator 6" sheetId="16" r:id="rId6"/>
    <sheet name="HUB" sheetId="10" r:id="rId7"/>
    <sheet name="Cost Summary" sheetId="14" r:id="rId8"/>
    <sheet name="Summary" sheetId="1" r:id="rId9"/>
    <sheet name="Evaluation" sheetId="17"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F6" i="16" l="1"/>
  <c r="F5" i="16"/>
  <c r="F4" i="16"/>
  <c r="F6" i="15"/>
  <c r="F5" i="15"/>
  <c r="F4" i="15"/>
  <c r="F6" i="9"/>
  <c r="F5" i="9"/>
  <c r="F4" i="9"/>
  <c r="F6" i="5"/>
  <c r="F5" i="5"/>
  <c r="F4" i="5"/>
  <c r="F6" i="3"/>
  <c r="F5" i="3"/>
  <c r="F4" i="3"/>
  <c r="F5" i="2"/>
  <c r="F6" i="2"/>
  <c r="F4" i="2"/>
  <c r="A4" i="14" l="1"/>
  <c r="A5" i="14"/>
  <c r="A3" i="14"/>
  <c r="H6" i="2"/>
  <c r="H5" i="2"/>
  <c r="H4" i="2"/>
  <c r="H6" i="3"/>
  <c r="I6" i="3" s="1"/>
  <c r="C9" i="1" s="1"/>
  <c r="H5" i="3"/>
  <c r="I5" i="3" s="1"/>
  <c r="C8" i="1" s="1"/>
  <c r="H4" i="3"/>
  <c r="I4" i="3" s="1"/>
  <c r="C7" i="1" s="1"/>
  <c r="H6" i="5"/>
  <c r="I6" i="5" s="1"/>
  <c r="D9" i="1" s="1"/>
  <c r="H5" i="5"/>
  <c r="I5" i="5" s="1"/>
  <c r="D8" i="1" s="1"/>
  <c r="H4" i="5"/>
  <c r="I4" i="5" s="1"/>
  <c r="D7" i="1" s="1"/>
  <c r="H6" i="9"/>
  <c r="I6" i="9" s="1"/>
  <c r="E9" i="1" s="1"/>
  <c r="H5" i="9"/>
  <c r="I5" i="9" s="1"/>
  <c r="E8" i="1" s="1"/>
  <c r="H4" i="9"/>
  <c r="I4" i="9" s="1"/>
  <c r="E7" i="1" s="1"/>
  <c r="H6" i="15"/>
  <c r="H5" i="15"/>
  <c r="I5" i="15" s="1"/>
  <c r="F8" i="1" s="1"/>
  <c r="H4" i="15"/>
  <c r="H5" i="16"/>
  <c r="I5" i="16" s="1"/>
  <c r="G8" i="1" s="1"/>
  <c r="H6" i="16"/>
  <c r="I6" i="16" s="1"/>
  <c r="G9" i="1" s="1"/>
  <c r="H4" i="16"/>
  <c r="I4" i="16" s="1"/>
  <c r="G7" i="1" s="1"/>
  <c r="I6" i="10"/>
  <c r="I5" i="10"/>
  <c r="I4" i="10"/>
  <c r="I6" i="15"/>
  <c r="F9" i="1" s="1"/>
  <c r="I4" i="15"/>
  <c r="F7" i="1" s="1"/>
  <c r="L6" i="1" l="1"/>
  <c r="M6" i="1"/>
  <c r="N6" i="1"/>
  <c r="O6" i="1"/>
  <c r="P6" i="1"/>
  <c r="K6" i="1"/>
  <c r="L7" i="1"/>
  <c r="M8" i="1"/>
  <c r="P7" i="1"/>
  <c r="O9" i="1"/>
  <c r="N8" i="1" l="1"/>
  <c r="P8" i="1"/>
  <c r="P9" i="1"/>
  <c r="O7" i="1"/>
  <c r="O8" i="1"/>
  <c r="N9" i="1"/>
  <c r="M7" i="1"/>
  <c r="M9" i="1"/>
  <c r="L8" i="1"/>
  <c r="L9" i="1"/>
  <c r="N7" i="1"/>
  <c r="A15" i="14"/>
  <c r="F5" i="14"/>
  <c r="J5" i="14" s="1"/>
  <c r="F4" i="14"/>
  <c r="J4" i="14" s="1"/>
  <c r="A14" i="14"/>
  <c r="F3" i="14"/>
  <c r="J3" i="14" s="1"/>
  <c r="A13" i="14"/>
  <c r="B4" i="14" l="1"/>
  <c r="H4" i="14" s="1"/>
  <c r="B5" i="14"/>
  <c r="H5" i="14" s="1"/>
  <c r="B3" i="14"/>
  <c r="H3" i="14" s="1"/>
  <c r="H7" i="14" l="1"/>
  <c r="B14" i="14" s="1"/>
  <c r="B13" i="14" l="1"/>
  <c r="D13" i="14"/>
  <c r="E13" i="14" s="1"/>
  <c r="D14" i="14"/>
  <c r="E14" i="14" s="1"/>
  <c r="D15" i="14"/>
  <c r="E15" i="14" s="1"/>
  <c r="B15" i="14"/>
  <c r="C13" i="14" l="1"/>
  <c r="C14" i="14"/>
  <c r="C15" i="14"/>
  <c r="I4" i="2"/>
  <c r="B7" i="1" s="1"/>
  <c r="I5" i="2"/>
  <c r="B8" i="1" s="1"/>
  <c r="I6" i="2"/>
  <c r="B9" i="1" s="1"/>
  <c r="A8" i="1" l="1"/>
  <c r="A9" i="1"/>
  <c r="A7" i="1"/>
  <c r="K8" i="1" l="1"/>
  <c r="Q8" i="1" s="1"/>
  <c r="K7" i="1"/>
  <c r="Q7" i="1" s="1"/>
  <c r="K9" i="1"/>
  <c r="Q9" i="1" s="1"/>
  <c r="H7" i="1"/>
  <c r="H8" i="1"/>
  <c r="H9" i="1"/>
  <c r="R8" i="1" l="1"/>
  <c r="R9" i="1"/>
  <c r="R7" i="1"/>
</calcChain>
</file>

<file path=xl/comments1.xml><?xml version="1.0" encoding="utf-8"?>
<comments xmlns="http://schemas.openxmlformats.org/spreadsheetml/2006/main">
  <authors>
    <author>Jamil, Hasan R</author>
  </authors>
  <commentList>
    <comment ref="H2" authorId="0" shapeId="0">
      <text>
        <r>
          <rPr>
            <b/>
            <sz val="9"/>
            <color indexed="81"/>
            <rFont val="Tahoma"/>
            <family val="2"/>
          </rPr>
          <t xml:space="preserve">Fromula
Fee on CCL + Pre-Construction Phase Fee + Staff Amt 24 Months Term + Bonds and Insurance Amt
</t>
        </r>
      </text>
    </comment>
    <comment ref="J2" authorId="0" shapeId="0">
      <text>
        <r>
          <rPr>
            <b/>
            <sz val="9"/>
            <color indexed="81"/>
            <rFont val="Tahoma"/>
            <family val="2"/>
          </rPr>
          <t>COW Calculation</t>
        </r>
        <r>
          <rPr>
            <sz val="9"/>
            <color indexed="81"/>
            <rFont val="Tahoma"/>
            <family val="2"/>
          </rPr>
          <t xml:space="preserve">
COW = ((CCL)–(staff+bonds)–(Precon))/(fee%+1)</t>
        </r>
      </text>
    </comment>
    <comment ref="B12" authorId="0" shapeId="0">
      <text>
        <r>
          <rPr>
            <b/>
            <sz val="9"/>
            <color indexed="81"/>
            <rFont val="Tahoma"/>
            <family val="2"/>
          </rPr>
          <t>Fromula:
((1-(Vendor Amount - Lowest Vendor Amount)/Lowest Vendor Amount)*High Score)</t>
        </r>
        <r>
          <rPr>
            <sz val="9"/>
            <color indexed="81"/>
            <rFont val="Tahoma"/>
            <family val="2"/>
          </rPr>
          <t xml:space="preserve">
</t>
        </r>
      </text>
    </comment>
  </commentList>
</comments>
</file>

<file path=xl/sharedStrings.xml><?xml version="1.0" encoding="utf-8"?>
<sst xmlns="http://schemas.openxmlformats.org/spreadsheetml/2006/main" count="133" uniqueCount="63">
  <si>
    <t xml:space="preserve">RESPONDENT SUMMARY </t>
  </si>
  <si>
    <t>Evaluator 1</t>
  </si>
  <si>
    <t>Evaluator 2</t>
  </si>
  <si>
    <t>Evaluator 3</t>
  </si>
  <si>
    <t>Evaluator 4</t>
  </si>
  <si>
    <t>Evaluator 5</t>
  </si>
  <si>
    <t>Criteria 5</t>
  </si>
  <si>
    <t>Criteria 6</t>
  </si>
  <si>
    <t>EVALUATION SUMMARY</t>
  </si>
  <si>
    <t>updated 11/17</t>
  </si>
  <si>
    <t>Rank of Average</t>
  </si>
  <si>
    <t>Rank</t>
  </si>
  <si>
    <t>Average Total Score</t>
  </si>
  <si>
    <t>Score</t>
  </si>
  <si>
    <t>Technical</t>
  </si>
  <si>
    <t>Avg of comm rank per vendor</t>
  </si>
  <si>
    <t>Pre-Construction Phase</t>
  </si>
  <si>
    <t>Construction Phase</t>
  </si>
  <si>
    <t xml:space="preserve"> </t>
  </si>
  <si>
    <t>Fee on COW</t>
  </si>
  <si>
    <t>Fee</t>
  </si>
  <si>
    <t>Fee Percentage</t>
  </si>
  <si>
    <t>Staff Amt Monthly</t>
  </si>
  <si>
    <t>Bonds and Insurance Amt</t>
  </si>
  <si>
    <t xml:space="preserve">Sum of Fees </t>
  </si>
  <si>
    <t xml:space="preserve">Cost of Work </t>
  </si>
  <si>
    <t>Tellepsen</t>
  </si>
  <si>
    <t>CCL</t>
  </si>
  <si>
    <t>Project Month:</t>
  </si>
  <si>
    <t>Lowest Sum:</t>
  </si>
  <si>
    <t xml:space="preserve">Formula = </t>
  </si>
  <si>
    <t>((1-Vendor Amount - Lowest Vendor Amount)/Lowest Vendor Amount)*High Score)</t>
  </si>
  <si>
    <t>SCORING SUMMARY</t>
  </si>
  <si>
    <t>Delta to Low Bid</t>
  </si>
  <si>
    <t>Delta % to Low Bid</t>
  </si>
  <si>
    <t>Criteria 7 (HUB)</t>
  </si>
  <si>
    <t>Total</t>
  </si>
  <si>
    <t>Evaluator 6</t>
  </si>
  <si>
    <t>Turner</t>
  </si>
  <si>
    <t>Vaughn</t>
  </si>
  <si>
    <t>Criteria 1 + 3</t>
  </si>
  <si>
    <t>Criteria 2 + 4</t>
  </si>
  <si>
    <t>Staff Amt 17 Months Term</t>
  </si>
  <si>
    <t>NOTE:  Purchasing is basing the monthly Staffing Amt given by facilities on 17 months stated in the RFP from Jan 2021-July 2022.</t>
  </si>
  <si>
    <t>RFP730-20035 CMAR UHD STUDENT WELLNESS AND SUCCESS CENTER</t>
  </si>
  <si>
    <t xml:space="preserve">University of Houston Evaluation Matrix         
</t>
  </si>
  <si>
    <t>Name</t>
  </si>
  <si>
    <t>Evaluation Due Date</t>
  </si>
  <si>
    <t>1/8/20 @ 2 PM</t>
  </si>
  <si>
    <t xml:space="preserve">Committee Members: </t>
  </si>
  <si>
    <t xml:space="preserve"> Criteria 1 + 3</t>
  </si>
  <si>
    <t xml:space="preserve"> Criteria 2 + 4</t>
  </si>
  <si>
    <t xml:space="preserve"> Criteria 5</t>
  </si>
  <si>
    <t xml:space="preserve"> Criteria 6</t>
  </si>
  <si>
    <t xml:space="preserve"> Criteria 7</t>
  </si>
  <si>
    <t xml:space="preserve">Respondent’s Pre-Construction Phase Services, Project Execution Plan, and Estimating and Cost Control Measures (Sections 4.3 &amp; 4.5)
</t>
  </si>
  <si>
    <t>Respondent’s Construction Phase Services and Project Execution Plan, and Project Planning and Scheduling (Sections 4.4 &amp; 4.6)</t>
  </si>
  <si>
    <t>Respondent’s Cost and Delivery Proposal (Section 4.7)
*PURCHASING WILL EVALUATE COST*</t>
  </si>
  <si>
    <t>Respondent’s Past University of Houston Project Experience (Section 4.8)</t>
  </si>
  <si>
    <t>Respondent’s Past HUB/MBE/WBE Goal Attainment and Quality of Procedures for UHS HUB Goal Attainment on this Project (Section 4.9)</t>
  </si>
  <si>
    <t>Points (1-5)</t>
  </si>
  <si>
    <t>Non-Disclosure:</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</si>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</sst>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F800]dddd\,\ mmmm\ dd\,\ yyyy"/>
  </numFmts>
  <fonts count="6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family val="2"/>
    </font>
    <font>
      <sz val="10"/>
      <name val="Arial"/>
      <family val="2"/>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16"/>
      <name val="Arial"/>
      <family val="2"/>
    </font>
    <font>
      <b/>
      <sz val="9"/>
      <color indexed="81"/>
      <name val="Tahoma"/>
      <family val="2"/>
    </font>
    <font>
      <sz val="10"/>
      <color theme="1"/>
      <name val="Arial"/>
      <family val="2"/>
    </font>
    <font>
      <b/>
      <sz val="10"/>
      <color rgb="FF000000"/>
      <name val="Arial"/>
      <family val="2"/>
    </font>
    <font>
      <sz val="9"/>
      <name val="Arial"/>
      <family val="2"/>
    </font>
    <font>
      <sz val="9"/>
      <color theme="1"/>
      <name val="Calibri"/>
      <family val="2"/>
      <scheme val="minor"/>
    </font>
    <font>
      <sz val="8"/>
      <color rgb="FFFF0000"/>
      <name val="Arial"/>
      <family val="2"/>
    </font>
    <font>
      <b/>
      <sz val="8"/>
      <name val="Arial"/>
      <family val="2"/>
    </font>
  </fonts>
  <fills count="32">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34998626667073579"/>
        <bgColor indexed="64"/>
      </patternFill>
    </fill>
  </fills>
  <borders count="3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7">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50" fillId="0" borderId="0" applyFont="0" applyFill="0" applyBorder="0" applyAlignment="0" applyProtection="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cellStyleXfs>
  <cellXfs count="162">
    <xf numFmtId="0" fontId="0" fillId="0" borderId="0" xfId="0"/>
    <xf numFmtId="0" fontId="0" fillId="0" borderId="0" xfId="0" applyBorder="1"/>
    <xf numFmtId="0" fontId="19" fillId="0" borderId="0" xfId="0" applyFont="1" applyBorder="1" applyAlignment="1"/>
    <xf numFmtId="0" fontId="0" fillId="0" borderId="0" xfId="0" applyBorder="1"/>
    <xf numFmtId="0" fontId="19" fillId="0" borderId="0" xfId="0" applyFont="1" applyBorder="1" applyAlignment="1"/>
    <xf numFmtId="0" fontId="0" fillId="0" borderId="0" xfId="0"/>
    <xf numFmtId="0" fontId="21" fillId="0" borderId="0" xfId="0" applyFont="1"/>
    <xf numFmtId="0" fontId="0" fillId="0" borderId="0" xfId="0"/>
    <xf numFmtId="0" fontId="19" fillId="0" borderId="0" xfId="0" applyFont="1" applyBorder="1" applyAlignment="1">
      <alignment horizontal="left"/>
    </xf>
    <xf numFmtId="0" fontId="42" fillId="0" borderId="0" xfId="0" applyFont="1" applyBorder="1" applyAlignment="1">
      <alignment horizontal="left"/>
    </xf>
    <xf numFmtId="0" fontId="42" fillId="26" borderId="0" xfId="0" applyFont="1" applyFill="1" applyAlignment="1"/>
    <xf numFmtId="0" fontId="43" fillId="26" borderId="0" xfId="0" applyFont="1" applyFill="1"/>
    <xf numFmtId="0" fontId="20" fillId="26" borderId="0" xfId="0" applyFont="1" applyFill="1"/>
    <xf numFmtId="0" fontId="43" fillId="26" borderId="0" xfId="0" applyFont="1" applyFill="1" applyBorder="1"/>
    <xf numFmtId="0" fontId="19" fillId="26" borderId="0" xfId="0" applyFont="1" applyFill="1"/>
    <xf numFmtId="0" fontId="19" fillId="26" borderId="0" xfId="0" applyFont="1" applyFill="1" applyBorder="1" applyAlignment="1">
      <alignment horizontal="left" vertical="center"/>
    </xf>
    <xf numFmtId="0" fontId="19" fillId="26" borderId="0" xfId="0" applyFont="1" applyFill="1" applyBorder="1" applyAlignment="1">
      <alignment horizontal="right" textRotation="90" wrapText="1"/>
    </xf>
    <xf numFmtId="0" fontId="19" fillId="26" borderId="0" xfId="0" applyFont="1" applyFill="1" applyAlignment="1">
      <alignment horizontal="center" vertical="center"/>
    </xf>
    <xf numFmtId="0" fontId="20" fillId="26" borderId="11" xfId="0" applyFont="1" applyFill="1" applyBorder="1" applyAlignment="1">
      <alignment horizontal="right"/>
    </xf>
    <xf numFmtId="0" fontId="20" fillId="26" borderId="11" xfId="0" applyFont="1" applyFill="1" applyBorder="1" applyAlignment="1">
      <alignment horizontal="left"/>
    </xf>
    <xf numFmtId="0" fontId="44" fillId="26" borderId="0" xfId="0" applyFont="1" applyFill="1"/>
    <xf numFmtId="0" fontId="41" fillId="25" borderId="13" xfId="0" applyFont="1" applyFill="1" applyBorder="1" applyAlignment="1">
      <alignment horizontal="right"/>
    </xf>
    <xf numFmtId="0" fontId="48" fillId="0" borderId="10" xfId="100" applyFont="1" applyFill="1" applyBorder="1" applyAlignment="1">
      <alignment horizontal="right"/>
    </xf>
    <xf numFmtId="2" fontId="21" fillId="0" borderId="0" xfId="98" applyNumberFormat="1" applyFont="1"/>
    <xf numFmtId="0" fontId="40" fillId="25" borderId="14" xfId="0" applyFont="1" applyFill="1" applyBorder="1" applyAlignment="1">
      <alignment horizontal="right" textRotation="90" wrapText="1"/>
    </xf>
    <xf numFmtId="0" fontId="20" fillId="26" borderId="0" xfId="0" applyFont="1" applyFill="1" applyAlignment="1">
      <alignment horizontal="right"/>
    </xf>
    <xf numFmtId="0" fontId="42" fillId="26" borderId="0" xfId="0" applyFont="1" applyFill="1" applyAlignment="1">
      <alignment horizontal="right"/>
    </xf>
    <xf numFmtId="0" fontId="20" fillId="26" borderId="11" xfId="0" applyFont="1" applyFill="1" applyBorder="1"/>
    <xf numFmtId="0" fontId="20" fillId="26" borderId="12" xfId="0" applyFont="1" applyFill="1" applyBorder="1"/>
    <xf numFmtId="0" fontId="19" fillId="26" borderId="14" xfId="0" applyFont="1" applyFill="1" applyBorder="1" applyAlignment="1">
      <alignment horizontal="right" textRotation="90" wrapText="1"/>
    </xf>
    <xf numFmtId="4" fontId="20" fillId="26" borderId="13" xfId="0" applyNumberFormat="1" applyFont="1" applyFill="1" applyBorder="1" applyAlignment="1">
      <alignment horizontal="right"/>
    </xf>
    <xf numFmtId="4" fontId="20" fillId="26" borderId="15" xfId="0" applyNumberFormat="1" applyFont="1" applyFill="1" applyBorder="1" applyAlignment="1">
      <alignment horizontal="right"/>
    </xf>
    <xf numFmtId="0" fontId="20" fillId="26" borderId="13" xfId="0" applyFont="1" applyFill="1" applyBorder="1" applyAlignment="1">
      <alignment horizontal="right"/>
    </xf>
    <xf numFmtId="0" fontId="20" fillId="26" borderId="15" xfId="0" applyFont="1" applyFill="1" applyBorder="1" applyAlignment="1">
      <alignment horizontal="right"/>
    </xf>
    <xf numFmtId="0" fontId="46" fillId="0" borderId="0" xfId="0" applyFont="1" applyBorder="1" applyAlignment="1">
      <alignment horizontal="center" vertical="center" wrapText="1"/>
    </xf>
    <xf numFmtId="0" fontId="52" fillId="27" borderId="18" xfId="0" applyFont="1" applyFill="1" applyBorder="1" applyAlignment="1">
      <alignment horizontal="center" vertical="center" wrapText="1"/>
    </xf>
    <xf numFmtId="0" fontId="52" fillId="28" borderId="20" xfId="0" applyFont="1" applyFill="1" applyBorder="1" applyAlignment="1">
      <alignment horizontal="center" vertical="center" wrapText="1"/>
    </xf>
    <xf numFmtId="0" fontId="0" fillId="28" borderId="21" xfId="0" applyFill="1" applyBorder="1"/>
    <xf numFmtId="0" fontId="53" fillId="0" borderId="16" xfId="0" applyFont="1" applyFill="1" applyBorder="1" applyAlignment="1">
      <alignment horizontal="center" vertical="center" wrapText="1"/>
    </xf>
    <xf numFmtId="0" fontId="46" fillId="0" borderId="19" xfId="0" applyFont="1" applyBorder="1" applyAlignment="1">
      <alignment horizontal="center" vertical="center" wrapText="1"/>
    </xf>
    <xf numFmtId="0" fontId="46" fillId="27" borderId="18" xfId="0" applyFont="1" applyFill="1" applyBorder="1" applyAlignment="1">
      <alignment horizontal="center" vertical="center" wrapText="1"/>
    </xf>
    <xf numFmtId="0" fontId="46" fillId="28" borderId="19" xfId="0" applyFont="1" applyFill="1" applyBorder="1" applyAlignment="1">
      <alignment horizontal="center" vertical="center" wrapText="1"/>
    </xf>
    <xf numFmtId="0" fontId="46" fillId="28" borderId="23" xfId="0" applyFont="1" applyFill="1" applyBorder="1" applyAlignment="1">
      <alignment horizontal="center" vertical="center" wrapText="1"/>
    </xf>
    <xf numFmtId="0" fontId="46" fillId="28" borderId="24" xfId="0" applyFont="1" applyFill="1" applyBorder="1" applyAlignment="1">
      <alignment horizontal="center" vertical="center" wrapText="1"/>
    </xf>
    <xf numFmtId="0" fontId="51" fillId="28" borderId="25" xfId="0" applyFont="1" applyFill="1" applyBorder="1" applyAlignment="1">
      <alignment vertical="center" wrapText="1"/>
    </xf>
    <xf numFmtId="0" fontId="54" fillId="0" borderId="26" xfId="0" applyFont="1" applyFill="1" applyBorder="1" applyAlignment="1">
      <alignment horizontal="center" vertical="center" wrapText="1"/>
    </xf>
    <xf numFmtId="0" fontId="51" fillId="29" borderId="26" xfId="0" applyFont="1" applyFill="1" applyBorder="1" applyAlignment="1">
      <alignment horizontal="center" vertical="center" wrapText="1"/>
    </xf>
    <xf numFmtId="0" fontId="21" fillId="0" borderId="27" xfId="2" applyFont="1" applyFill="1" applyBorder="1" applyAlignment="1"/>
    <xf numFmtId="44" fontId="21" fillId="0" borderId="28" xfId="108" applyFont="1" applyFill="1" applyBorder="1" applyAlignment="1"/>
    <xf numFmtId="164" fontId="0" fillId="24" borderId="28" xfId="0" applyNumberFormat="1" applyFill="1" applyBorder="1" applyAlignment="1">
      <alignment vertical="center"/>
    </xf>
    <xf numFmtId="10" fontId="0" fillId="24" borderId="28" xfId="0" applyNumberFormat="1" applyFill="1" applyBorder="1" applyAlignment="1">
      <alignment horizontal="center" vertical="center"/>
    </xf>
    <xf numFmtId="164" fontId="53" fillId="24" borderId="28" xfId="0" applyNumberFormat="1" applyFont="1" applyFill="1" applyBorder="1" applyAlignment="1">
      <alignment vertical="center"/>
    </xf>
    <xf numFmtId="164" fontId="47" fillId="0" borderId="28" xfId="0" applyNumberFormat="1" applyFont="1" applyFill="1" applyBorder="1" applyAlignment="1">
      <alignment vertical="center"/>
    </xf>
    <xf numFmtId="165" fontId="0" fillId="0" borderId="28" xfId="0" applyNumberFormat="1" applyFill="1" applyBorder="1"/>
    <xf numFmtId="165" fontId="0" fillId="0" borderId="0" xfId="0" applyNumberFormat="1"/>
    <xf numFmtId="164" fontId="0" fillId="24" borderId="27" xfId="0" applyNumberFormat="1" applyFill="1" applyBorder="1" applyAlignment="1">
      <alignment vertical="center"/>
    </xf>
    <xf numFmtId="10" fontId="0" fillId="24" borderId="27" xfId="0" applyNumberFormat="1" applyFill="1" applyBorder="1" applyAlignment="1">
      <alignment horizontal="center" vertical="center"/>
    </xf>
    <xf numFmtId="164" fontId="53" fillId="24" borderId="27" xfId="0" applyNumberFormat="1" applyFont="1" applyFill="1" applyBorder="1" applyAlignment="1">
      <alignment vertical="center"/>
    </xf>
    <xf numFmtId="165" fontId="0" fillId="0" borderId="27" xfId="0" applyNumberFormat="1" applyFill="1" applyBorder="1"/>
    <xf numFmtId="0" fontId="0" fillId="0" borderId="0" xfId="0" applyFill="1" applyAlignment="1">
      <alignment vertical="center"/>
    </xf>
    <xf numFmtId="164" fontId="0" fillId="0" borderId="0" xfId="0" applyNumberFormat="1" applyFill="1" applyAlignment="1">
      <alignment vertical="center"/>
    </xf>
    <xf numFmtId="0" fontId="46" fillId="0" borderId="0" xfId="0" applyFont="1" applyFill="1" applyAlignment="1">
      <alignment horizontal="right" vertical="center"/>
    </xf>
    <xf numFmtId="164" fontId="46" fillId="0" borderId="0" xfId="0" applyNumberFormat="1" applyFont="1" applyFill="1" applyAlignment="1">
      <alignment vertical="center"/>
    </xf>
    <xf numFmtId="164" fontId="46" fillId="0" borderId="0" xfId="0" applyNumberFormat="1" applyFont="1" applyFill="1" applyAlignment="1">
      <alignment horizontal="right" vertical="center"/>
    </xf>
    <xf numFmtId="164" fontId="55" fillId="0" borderId="18" xfId="0" applyNumberFormat="1" applyFont="1" applyFill="1" applyBorder="1" applyAlignment="1">
      <alignment vertical="center"/>
    </xf>
    <xf numFmtId="0" fontId="21" fillId="0" borderId="0" xfId="0" applyFont="1" applyAlignment="1">
      <alignment horizontal="right"/>
    </xf>
    <xf numFmtId="43" fontId="21" fillId="0" borderId="0" xfId="106" applyFont="1" applyFill="1" applyAlignment="1">
      <alignment vertical="center"/>
    </xf>
    <xf numFmtId="0" fontId="4" fillId="0" borderId="0" xfId="109"/>
    <xf numFmtId="0" fontId="56" fillId="0" borderId="0" xfId="0" applyFont="1" applyFill="1" applyBorder="1" applyAlignment="1">
      <alignment horizontal="center" vertical="center"/>
    </xf>
    <xf numFmtId="0" fontId="0" fillId="0" borderId="0" xfId="0" applyFill="1" applyBorder="1"/>
    <xf numFmtId="0" fontId="21" fillId="0" borderId="0" xfId="0" applyFont="1" applyFill="1" applyBorder="1"/>
    <xf numFmtId="0" fontId="21" fillId="0" borderId="18" xfId="0" applyFont="1" applyFill="1" applyBorder="1" applyAlignment="1">
      <alignment vertical="center"/>
    </xf>
    <xf numFmtId="0" fontId="48" fillId="0" borderId="18" xfId="0" applyFont="1" applyFill="1" applyBorder="1" applyAlignment="1">
      <alignment horizontal="center" vertical="center"/>
    </xf>
    <xf numFmtId="0" fontId="46" fillId="0" borderId="18"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6" fillId="0" borderId="0" xfId="0" applyFont="1" applyFill="1" applyBorder="1"/>
    <xf numFmtId="0" fontId="21" fillId="0" borderId="29" xfId="2" applyFont="1" applyFill="1" applyBorder="1" applyAlignment="1"/>
    <xf numFmtId="2" fontId="48" fillId="0" borderId="28" xfId="0" applyNumberFormat="1" applyFont="1" applyFill="1" applyBorder="1" applyAlignment="1">
      <alignment horizontal="center" vertical="center"/>
    </xf>
    <xf numFmtId="1" fontId="46" fillId="0" borderId="28" xfId="0" applyNumberFormat="1" applyFont="1" applyFill="1" applyBorder="1" applyAlignment="1">
      <alignment horizontal="center" vertical="center"/>
    </xf>
    <xf numFmtId="44" fontId="0" fillId="0" borderId="28" xfId="0" applyNumberFormat="1" applyFill="1" applyBorder="1" applyAlignment="1">
      <alignment horizontal="center" vertical="center"/>
    </xf>
    <xf numFmtId="10" fontId="51" fillId="0" borderId="30" xfId="0" applyNumberFormat="1" applyFont="1" applyFill="1" applyBorder="1" applyAlignment="1">
      <alignment horizontal="center" vertical="center"/>
    </xf>
    <xf numFmtId="10" fontId="51"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48" fillId="0" borderId="27" xfId="0" applyNumberFormat="1" applyFont="1" applyFill="1" applyBorder="1" applyAlignment="1">
      <alignment horizontal="center" vertical="center"/>
    </xf>
    <xf numFmtId="2" fontId="21" fillId="0" borderId="0" xfId="0" applyNumberFormat="1" applyFont="1" applyFill="1" applyBorder="1" applyAlignment="1">
      <alignment horizontal="center" vertical="center"/>
    </xf>
    <xf numFmtId="0" fontId="51" fillId="24" borderId="18" xfId="109" applyFont="1" applyFill="1" applyBorder="1" applyAlignment="1">
      <alignment vertical="top" wrapText="1"/>
    </xf>
    <xf numFmtId="0" fontId="51" fillId="0" borderId="0" xfId="109" applyFont="1" applyFill="1" applyBorder="1" applyAlignment="1">
      <alignment vertical="top" wrapText="1"/>
    </xf>
    <xf numFmtId="0" fontId="4" fillId="0" borderId="0" xfId="109" applyFont="1" applyFill="1" applyBorder="1" applyAlignment="1">
      <alignment horizontal="left" vertical="top" wrapText="1"/>
    </xf>
    <xf numFmtId="2" fontId="47" fillId="0" borderId="0" xfId="0" applyNumberFormat="1" applyFont="1"/>
    <xf numFmtId="0" fontId="0" fillId="24" borderId="0" xfId="0" applyFill="1"/>
    <xf numFmtId="2" fontId="20" fillId="26" borderId="11" xfId="0" applyNumberFormat="1" applyFont="1" applyFill="1" applyBorder="1"/>
    <xf numFmtId="0" fontId="20" fillId="28" borderId="0" xfId="0" applyFont="1" applyFill="1"/>
    <xf numFmtId="164" fontId="21" fillId="24" borderId="27" xfId="0" applyNumberFormat="1" applyFont="1" applyFill="1" applyBorder="1" applyAlignment="1">
      <alignment vertical="center"/>
    </xf>
    <xf numFmtId="0" fontId="21" fillId="0" borderId="0" xfId="98" applyFont="1"/>
    <xf numFmtId="0" fontId="46" fillId="0" borderId="10" xfId="111" applyFont="1" applyBorder="1" applyAlignment="1">
      <alignment horizontal="right"/>
    </xf>
    <xf numFmtId="0" fontId="21" fillId="0" borderId="0" xfId="98" applyFont="1"/>
    <xf numFmtId="0" fontId="21" fillId="0" borderId="0" xfId="98" applyFont="1"/>
    <xf numFmtId="0" fontId="21" fillId="0" borderId="0" xfId="98" applyFont="1"/>
    <xf numFmtId="0" fontId="21" fillId="0" borderId="0" xfId="98" applyFont="1"/>
    <xf numFmtId="0" fontId="21" fillId="0" borderId="0" xfId="98" applyFont="1"/>
    <xf numFmtId="0" fontId="21" fillId="0" borderId="0" xfId="98" applyFont="1"/>
    <xf numFmtId="0" fontId="46" fillId="0" borderId="0" xfId="98" applyFont="1" applyAlignment="1">
      <alignment horizontal="left"/>
    </xf>
    <xf numFmtId="0" fontId="45" fillId="0" borderId="10" xfId="111" applyFont="1" applyBorder="1" applyAlignment="1">
      <alignment horizontal="center"/>
    </xf>
    <xf numFmtId="0" fontId="0" fillId="0" borderId="17" xfId="0" applyBorder="1" applyAlignment="1">
      <alignment horizontal="center" vertical="center"/>
    </xf>
    <xf numFmtId="0" fontId="0" fillId="0" borderId="22" xfId="0" applyBorder="1" applyAlignment="1">
      <alignment horizontal="center" vertical="center"/>
    </xf>
    <xf numFmtId="0" fontId="52" fillId="28" borderId="19" xfId="0" applyFont="1" applyFill="1" applyBorder="1" applyAlignment="1">
      <alignment horizontal="center" vertical="center" wrapText="1"/>
    </xf>
    <xf numFmtId="0" fontId="52" fillId="28" borderId="20" xfId="0" applyFont="1" applyFill="1" applyBorder="1" applyAlignment="1">
      <alignment horizontal="center" vertical="center" wrapText="1"/>
    </xf>
    <xf numFmtId="0" fontId="56" fillId="0" borderId="19" xfId="0" applyFont="1" applyFill="1" applyBorder="1" applyAlignment="1">
      <alignment horizontal="center" vertical="center"/>
    </xf>
    <xf numFmtId="0" fontId="56" fillId="0" borderId="20" xfId="0" applyFont="1" applyFill="1" applyBorder="1" applyAlignment="1">
      <alignment horizontal="center" vertical="center"/>
    </xf>
    <xf numFmtId="0" fontId="56" fillId="0" borderId="21" xfId="0" applyFont="1" applyFill="1" applyBorder="1" applyAlignment="1">
      <alignment horizontal="center" vertical="center"/>
    </xf>
    <xf numFmtId="0" fontId="42" fillId="0" borderId="0" xfId="0" applyFont="1" applyFill="1" applyAlignment="1">
      <alignment horizontal="left"/>
    </xf>
    <xf numFmtId="0" fontId="42" fillId="26" borderId="0" xfId="0" applyFont="1" applyFill="1" applyAlignment="1">
      <alignment horizontal="right"/>
    </xf>
    <xf numFmtId="0" fontId="19" fillId="26" borderId="0" xfId="98" applyFont="1" applyFill="1" applyAlignment="1">
      <alignment horizontal="left" wrapText="1"/>
    </xf>
    <xf numFmtId="0" fontId="19" fillId="26" borderId="0" xfId="98" applyFont="1" applyFill="1" applyAlignment="1">
      <alignment wrapText="1"/>
    </xf>
    <xf numFmtId="0" fontId="21" fillId="26" borderId="0" xfId="98" applyFont="1" applyFill="1"/>
    <xf numFmtId="0" fontId="19" fillId="0" borderId="0" xfId="98" applyFont="1" applyFill="1" applyAlignment="1"/>
    <xf numFmtId="0" fontId="20" fillId="26" borderId="0" xfId="98" applyFont="1" applyFill="1"/>
    <xf numFmtId="0" fontId="58" fillId="26" borderId="0" xfId="116" applyFont="1" applyFill="1" applyBorder="1" applyAlignment="1"/>
    <xf numFmtId="0" fontId="21" fillId="24" borderId="0" xfId="116" applyFont="1" applyFill="1" applyBorder="1" applyAlignment="1">
      <alignment horizontal="center"/>
    </xf>
    <xf numFmtId="166" fontId="58" fillId="0" borderId="0" xfId="116" applyNumberFormat="1" applyFont="1" applyFill="1" applyBorder="1" applyAlignment="1">
      <alignment horizontal="center"/>
    </xf>
    <xf numFmtId="0" fontId="45" fillId="26" borderId="0" xfId="116" applyFont="1" applyFill="1" applyBorder="1" applyAlignment="1"/>
    <xf numFmtId="0" fontId="59" fillId="0" borderId="0" xfId="116" applyFont="1" applyAlignment="1">
      <alignment horizontal="left"/>
    </xf>
    <xf numFmtId="0" fontId="60" fillId="26" borderId="0" xfId="98" applyFont="1" applyFill="1"/>
    <xf numFmtId="0" fontId="61" fillId="26" borderId="0" xfId="116" applyFont="1" applyFill="1"/>
    <xf numFmtId="0" fontId="61" fillId="0" borderId="0" xfId="116" applyFont="1"/>
    <xf numFmtId="0" fontId="21" fillId="26" borderId="0" xfId="98" applyFont="1" applyFill="1" applyAlignment="1">
      <alignment horizontal="center"/>
    </xf>
    <xf numFmtId="0" fontId="46" fillId="30" borderId="17" xfId="98" applyFont="1" applyFill="1" applyBorder="1" applyAlignment="1">
      <alignment horizontal="left"/>
    </xf>
    <xf numFmtId="0" fontId="46" fillId="30" borderId="16" xfId="98" applyFont="1" applyFill="1" applyBorder="1" applyAlignment="1">
      <alignment horizontal="left"/>
    </xf>
    <xf numFmtId="0" fontId="46" fillId="30" borderId="31" xfId="98" applyFont="1" applyFill="1" applyBorder="1" applyAlignment="1">
      <alignment horizontal="left"/>
    </xf>
    <xf numFmtId="0" fontId="44" fillId="26" borderId="17" xfId="98" applyFont="1" applyFill="1" applyBorder="1" applyAlignment="1">
      <alignment horizontal="left" vertical="top" wrapText="1"/>
    </xf>
    <xf numFmtId="0" fontId="44" fillId="26" borderId="16" xfId="98" applyFont="1" applyFill="1" applyBorder="1" applyAlignment="1">
      <alignment horizontal="left" vertical="top" wrapText="1"/>
    </xf>
    <xf numFmtId="0" fontId="44" fillId="26" borderId="31" xfId="98" applyFont="1" applyFill="1" applyBorder="1" applyAlignment="1">
      <alignment horizontal="left" vertical="top" wrapText="1"/>
    </xf>
    <xf numFmtId="0" fontId="62" fillId="26" borderId="17" xfId="98" applyFont="1" applyFill="1" applyBorder="1" applyAlignment="1">
      <alignment horizontal="left" vertical="top" wrapText="1"/>
    </xf>
    <xf numFmtId="0" fontId="62" fillId="26" borderId="16" xfId="98" applyFont="1" applyFill="1" applyBorder="1" applyAlignment="1">
      <alignment horizontal="left" vertical="top" wrapText="1"/>
    </xf>
    <xf numFmtId="0" fontId="62" fillId="26" borderId="31" xfId="98" applyFont="1" applyFill="1" applyBorder="1" applyAlignment="1">
      <alignment horizontal="left" vertical="top" wrapText="1"/>
    </xf>
    <xf numFmtId="0" fontId="63" fillId="26" borderId="0" xfId="98" applyFont="1" applyFill="1" applyAlignment="1">
      <alignment wrapText="1"/>
    </xf>
    <xf numFmtId="0" fontId="63" fillId="25" borderId="32" xfId="98" applyFont="1" applyFill="1" applyBorder="1" applyAlignment="1">
      <alignment horizontal="center" wrapText="1"/>
    </xf>
    <xf numFmtId="0" fontId="63" fillId="25" borderId="33" xfId="98" applyFont="1" applyFill="1" applyBorder="1" applyAlignment="1">
      <alignment horizontal="center" wrapText="1"/>
    </xf>
    <xf numFmtId="0" fontId="63" fillId="25" borderId="34" xfId="98" applyFont="1" applyFill="1" applyBorder="1" applyAlignment="1">
      <alignment horizontal="center" wrapText="1"/>
    </xf>
    <xf numFmtId="0" fontId="63" fillId="26" borderId="0" xfId="98" applyFont="1" applyFill="1" applyAlignment="1">
      <alignment horizontal="center" wrapText="1"/>
    </xf>
    <xf numFmtId="0" fontId="60" fillId="26" borderId="11" xfId="98" applyFont="1" applyFill="1" applyBorder="1" applyAlignment="1">
      <alignment wrapText="1"/>
    </xf>
    <xf numFmtId="0" fontId="21" fillId="24" borderId="13" xfId="98" applyFont="1" applyFill="1" applyBorder="1" applyAlignment="1">
      <alignment horizontal="center"/>
    </xf>
    <xf numFmtId="0" fontId="21" fillId="24" borderId="11" xfId="98" applyFont="1" applyFill="1" applyBorder="1" applyAlignment="1">
      <alignment horizontal="center"/>
    </xf>
    <xf numFmtId="0" fontId="21" fillId="24" borderId="35" xfId="98" applyFont="1" applyFill="1" applyBorder="1" applyAlignment="1">
      <alignment horizontal="center"/>
    </xf>
    <xf numFmtId="0" fontId="21" fillId="0" borderId="13" xfId="98" applyFont="1" applyFill="1" applyBorder="1" applyAlignment="1">
      <alignment horizontal="center"/>
    </xf>
    <xf numFmtId="0" fontId="21" fillId="0" borderId="11" xfId="98" applyFont="1" applyFill="1" applyBorder="1" applyAlignment="1">
      <alignment horizontal="center"/>
    </xf>
    <xf numFmtId="0" fontId="21" fillId="0" borderId="35" xfId="98" applyFont="1" applyFill="1" applyBorder="1" applyAlignment="1">
      <alignment horizontal="center"/>
    </xf>
    <xf numFmtId="0" fontId="60" fillId="26" borderId="12" xfId="98" applyFont="1" applyFill="1" applyBorder="1" applyAlignment="1">
      <alignment wrapText="1"/>
    </xf>
    <xf numFmtId="0" fontId="21" fillId="24" borderId="15" xfId="98" applyFont="1" applyFill="1" applyBorder="1" applyAlignment="1">
      <alignment horizontal="center"/>
    </xf>
    <xf numFmtId="0" fontId="21" fillId="24" borderId="12" xfId="98" applyFont="1" applyFill="1" applyBorder="1" applyAlignment="1">
      <alignment horizontal="center"/>
    </xf>
    <xf numFmtId="0" fontId="21" fillId="24" borderId="36" xfId="98" applyFont="1" applyFill="1" applyBorder="1" applyAlignment="1">
      <alignment horizontal="center"/>
    </xf>
    <xf numFmtId="0" fontId="21" fillId="0" borderId="15" xfId="98" applyFont="1" applyFill="1" applyBorder="1" applyAlignment="1">
      <alignment horizontal="center"/>
    </xf>
    <xf numFmtId="0" fontId="21" fillId="0" borderId="12" xfId="98" applyFont="1" applyFill="1" applyBorder="1" applyAlignment="1">
      <alignment horizontal="center"/>
    </xf>
    <xf numFmtId="0" fontId="21" fillId="0" borderId="36" xfId="98" applyFont="1" applyFill="1" applyBorder="1" applyAlignment="1">
      <alignment horizontal="center"/>
    </xf>
    <xf numFmtId="0" fontId="21" fillId="31" borderId="0" xfId="98" applyFont="1" applyFill="1" applyBorder="1"/>
    <xf numFmtId="0" fontId="21" fillId="31" borderId="37" xfId="98" applyFont="1" applyFill="1" applyBorder="1"/>
    <xf numFmtId="0" fontId="21" fillId="26" borderId="10" xfId="98" applyFont="1" applyFill="1" applyBorder="1"/>
    <xf numFmtId="0" fontId="48" fillId="26" borderId="0" xfId="98" applyFont="1" applyFill="1"/>
    <xf numFmtId="0" fontId="21" fillId="26" borderId="0" xfId="98" applyFont="1" applyFill="1" applyAlignment="1">
      <alignment wrapText="1"/>
    </xf>
    <xf numFmtId="0" fontId="44" fillId="26" borderId="0" xfId="98" applyFont="1" applyFill="1"/>
  </cellXfs>
  <cellStyles count="11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10" xfId="116"/>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4"/>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3"/>
    <cellStyle name="Note 2" xfId="5"/>
    <cellStyle name="Note 3" xfId="89"/>
    <cellStyle name="Note 4" xfId="42"/>
    <cellStyle name="Note 4 2" xfId="99"/>
    <cellStyle name="Output 2" xfId="84"/>
    <cellStyle name="Output 3" xfId="43"/>
    <cellStyle name="Percent 2" xfId="112"/>
    <cellStyle name="Percent 3" xfId="115"/>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9525</xdr:colOff>
      <xdr:row>26</xdr:row>
      <xdr:rowOff>9525</xdr:rowOff>
    </xdr:from>
    <xdr:ext cx="6800850" cy="3533775"/>
    <xdr:sp macro="" textlink="">
      <xdr:nvSpPr>
        <xdr:cNvPr id="2" name="TextBox 1"/>
        <xdr:cNvSpPr txBox="1"/>
      </xdr:nvSpPr>
      <xdr:spPr>
        <a:xfrm>
          <a:off x="9525" y="5448300"/>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0</xdr:col>
      <xdr:colOff>0</xdr:colOff>
      <xdr:row>4</xdr:row>
      <xdr:rowOff>142875</xdr:rowOff>
    </xdr:from>
    <xdr:ext cx="3918252" cy="1839158"/>
    <xdr:sp macro="" textlink="">
      <xdr:nvSpPr>
        <xdr:cNvPr id="3" name="TextBox 2"/>
        <xdr:cNvSpPr txBox="1"/>
      </xdr:nvSpPr>
      <xdr:spPr>
        <a:xfrm>
          <a:off x="0" y="895350"/>
          <a:ext cx="3918252" cy="1839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F4" sqref="F4:F6"/>
    </sheetView>
  </sheetViews>
  <sheetFormatPr defaultRowHeight="12.75" x14ac:dyDescent="0.2"/>
  <cols>
    <col min="1" max="3" width="9.42578125" customWidth="1"/>
    <col min="4" max="5" width="12.5703125" bestFit="1" customWidth="1"/>
    <col min="6" max="7" width="9.28515625" bestFit="1" customWidth="1"/>
    <col min="8" max="8" width="15" style="7" bestFit="1" customWidth="1"/>
    <col min="9" max="9" width="12.42578125" bestFit="1" customWidth="1"/>
  </cols>
  <sheetData>
    <row r="1" spans="1:11" ht="15.75" x14ac:dyDescent="0.25">
      <c r="A1" s="9" t="s">
        <v>0</v>
      </c>
      <c r="B1" s="8"/>
      <c r="C1" s="8"/>
      <c r="D1" s="8"/>
      <c r="E1" s="4"/>
      <c r="F1" s="4"/>
      <c r="G1" s="4"/>
      <c r="H1" s="4"/>
      <c r="I1" s="4"/>
    </row>
    <row r="2" spans="1:11" ht="15.75" x14ac:dyDescent="0.25">
      <c r="A2" s="2"/>
      <c r="B2" s="1"/>
      <c r="C2" s="3"/>
      <c r="D2" s="3"/>
      <c r="E2" s="3"/>
      <c r="F2" s="3"/>
      <c r="G2" s="3"/>
      <c r="H2" s="3"/>
      <c r="I2" s="3"/>
      <c r="J2" s="3"/>
    </row>
    <row r="3" spans="1:11" s="6" customFormat="1" x14ac:dyDescent="0.2">
      <c r="A3" s="104"/>
      <c r="B3" s="104"/>
      <c r="C3" s="104"/>
      <c r="D3" s="96" t="s">
        <v>40</v>
      </c>
      <c r="E3" s="96" t="s">
        <v>41</v>
      </c>
      <c r="F3" s="96" t="s">
        <v>6</v>
      </c>
      <c r="G3" s="96" t="s">
        <v>7</v>
      </c>
      <c r="H3" s="96" t="s">
        <v>35</v>
      </c>
      <c r="I3" s="22" t="s">
        <v>36</v>
      </c>
    </row>
    <row r="4" spans="1:11" x14ac:dyDescent="0.2">
      <c r="A4" s="103" t="s">
        <v>26</v>
      </c>
      <c r="B4" s="103"/>
      <c r="C4" s="103"/>
      <c r="D4" s="95">
        <v>20.399999999999999</v>
      </c>
      <c r="E4" s="95">
        <v>17.5</v>
      </c>
      <c r="F4" s="23">
        <f>'Cost Summary'!B13</f>
        <v>30</v>
      </c>
      <c r="G4" s="95">
        <v>3.5</v>
      </c>
      <c r="H4" s="101">
        <f>HUB!H4</f>
        <v>10</v>
      </c>
      <c r="I4" s="90">
        <f>SUM(D4:H4)</f>
        <v>81.400000000000006</v>
      </c>
    </row>
    <row r="5" spans="1:11" x14ac:dyDescent="0.2">
      <c r="A5" s="103" t="s">
        <v>38</v>
      </c>
      <c r="B5" s="103"/>
      <c r="C5" s="103"/>
      <c r="D5" s="95">
        <v>17.399999999999999</v>
      </c>
      <c r="E5" s="95">
        <v>17.5</v>
      </c>
      <c r="F5" s="23">
        <f>'Cost Summary'!B14</f>
        <v>25.892013896458266</v>
      </c>
      <c r="G5" s="95">
        <v>2.5</v>
      </c>
      <c r="H5" s="101">
        <f>HUB!H5</f>
        <v>10</v>
      </c>
      <c r="I5" s="90">
        <f>SUM(D5:H5)</f>
        <v>73.292013896458258</v>
      </c>
      <c r="K5" s="5"/>
    </row>
    <row r="6" spans="1:11" x14ac:dyDescent="0.2">
      <c r="A6" s="103" t="s">
        <v>39</v>
      </c>
      <c r="B6" s="103"/>
      <c r="C6" s="103"/>
      <c r="D6" s="95">
        <v>26.400000000000002</v>
      </c>
      <c r="E6" s="95">
        <v>22</v>
      </c>
      <c r="F6" s="23">
        <f>'Cost Summary'!B15</f>
        <v>24.727922873265371</v>
      </c>
      <c r="G6" s="95">
        <v>4.7</v>
      </c>
      <c r="H6" s="101">
        <f>HUB!H6</f>
        <v>10</v>
      </c>
      <c r="I6" s="90">
        <f>SUM(D6:H6)</f>
        <v>87.827922873265379</v>
      </c>
      <c r="K6" s="5"/>
    </row>
  </sheetData>
  <mergeCells count="4">
    <mergeCell ref="A5:C5"/>
    <mergeCell ref="A6:C6"/>
    <mergeCell ref="A3:C3"/>
    <mergeCell ref="A4:C4"/>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opLeftCell="A10" zoomScaleNormal="100" workbookViewId="0">
      <selection activeCell="T26" sqref="T26"/>
    </sheetView>
  </sheetViews>
  <sheetFormatPr defaultRowHeight="12.75" x14ac:dyDescent="0.2"/>
  <cols>
    <col min="1" max="1" width="20.7109375" style="116" customWidth="1"/>
    <col min="2" max="16" width="9.5703125" style="116" customWidth="1"/>
    <col min="17" max="16384" width="9.140625" style="116"/>
  </cols>
  <sheetData>
    <row r="1" spans="1:10" ht="15.75" customHeight="1" x14ac:dyDescent="0.25">
      <c r="A1" s="114" t="s">
        <v>45</v>
      </c>
      <c r="B1" s="114"/>
      <c r="C1" s="114"/>
      <c r="D1" s="114"/>
      <c r="E1" s="115"/>
      <c r="F1" s="115"/>
      <c r="G1" s="115"/>
      <c r="H1" s="115"/>
      <c r="I1" s="115"/>
      <c r="J1" s="115"/>
    </row>
    <row r="2" spans="1:10" ht="15.75" x14ac:dyDescent="0.25">
      <c r="A2" s="117" t="s">
        <v>44</v>
      </c>
      <c r="B2" s="117"/>
      <c r="C2" s="117"/>
      <c r="D2" s="117"/>
      <c r="E2" s="118"/>
      <c r="F2" s="118"/>
      <c r="G2" s="118"/>
      <c r="H2" s="118"/>
      <c r="I2" s="118"/>
      <c r="J2" s="118"/>
    </row>
    <row r="3" spans="1:10" x14ac:dyDescent="0.2">
      <c r="A3" s="119" t="s">
        <v>46</v>
      </c>
      <c r="B3" s="120"/>
      <c r="C3" s="120"/>
      <c r="D3" s="120"/>
    </row>
    <row r="4" spans="1:10" ht="15" customHeight="1" x14ac:dyDescent="0.2">
      <c r="A4" s="119" t="s">
        <v>47</v>
      </c>
      <c r="B4" s="121" t="s">
        <v>48</v>
      </c>
      <c r="C4" s="121"/>
      <c r="D4" s="121"/>
      <c r="E4" s="119"/>
    </row>
    <row r="5" spans="1:10" ht="15" customHeight="1" x14ac:dyDescent="0.2">
      <c r="D5" s="122"/>
      <c r="E5" s="119"/>
    </row>
    <row r="6" spans="1:10" ht="15" customHeight="1" x14ac:dyDescent="0.2">
      <c r="D6" s="122"/>
      <c r="E6" s="119"/>
      <c r="G6" s="123" t="s">
        <v>49</v>
      </c>
    </row>
    <row r="7" spans="1:10" ht="15" customHeight="1" x14ac:dyDescent="0.2">
      <c r="D7" s="122"/>
      <c r="E7" s="119"/>
      <c r="G7" s="124"/>
      <c r="H7" s="124"/>
      <c r="I7" s="125"/>
    </row>
    <row r="8" spans="1:10" ht="15" customHeight="1" x14ac:dyDescent="0.2">
      <c r="D8" s="122"/>
      <c r="E8" s="119"/>
      <c r="G8" s="124"/>
      <c r="H8" s="124"/>
      <c r="I8" s="124"/>
    </row>
    <row r="9" spans="1:10" ht="15" customHeight="1" x14ac:dyDescent="0.2">
      <c r="D9" s="122"/>
      <c r="E9" s="119"/>
      <c r="G9" s="124"/>
      <c r="H9" s="124"/>
      <c r="I9" s="124"/>
    </row>
    <row r="10" spans="1:10" ht="15" customHeight="1" x14ac:dyDescent="0.2">
      <c r="G10" s="124"/>
      <c r="H10" s="124"/>
      <c r="I10" s="125"/>
    </row>
    <row r="11" spans="1:10" ht="15" customHeight="1" x14ac:dyDescent="0.2">
      <c r="G11" s="124"/>
      <c r="H11" s="124"/>
      <c r="I11" s="124"/>
    </row>
    <row r="12" spans="1:10" ht="15" customHeight="1" x14ac:dyDescent="0.2">
      <c r="G12" s="124"/>
      <c r="H12" s="124"/>
      <c r="I12" s="124"/>
    </row>
    <row r="13" spans="1:10" ht="15" customHeight="1" x14ac:dyDescent="0.2">
      <c r="G13" s="124"/>
      <c r="H13" s="124"/>
      <c r="I13" s="125"/>
    </row>
    <row r="14" spans="1:10" ht="15" customHeight="1" x14ac:dyDescent="0.2">
      <c r="G14" s="124"/>
      <c r="H14" s="124"/>
      <c r="I14" s="126"/>
    </row>
    <row r="16" spans="1:10" ht="11.25" customHeight="1" thickBot="1" x14ac:dyDescent="0.25"/>
    <row r="17" spans="1:16" s="127" customFormat="1" ht="13.5" thickBot="1" x14ac:dyDescent="0.25">
      <c r="B17" s="128" t="s">
        <v>50</v>
      </c>
      <c r="C17" s="129"/>
      <c r="D17" s="130"/>
      <c r="E17" s="128" t="s">
        <v>51</v>
      </c>
      <c r="F17" s="129"/>
      <c r="G17" s="130"/>
      <c r="H17" s="128" t="s">
        <v>52</v>
      </c>
      <c r="I17" s="129"/>
      <c r="J17" s="130"/>
      <c r="K17" s="128" t="s">
        <v>53</v>
      </c>
      <c r="L17" s="129"/>
      <c r="M17" s="130"/>
      <c r="N17" s="128" t="s">
        <v>54</v>
      </c>
      <c r="O17" s="129"/>
      <c r="P17" s="130"/>
    </row>
    <row r="18" spans="1:16" s="127" customFormat="1" ht="92.25" customHeight="1" x14ac:dyDescent="0.2">
      <c r="B18" s="131" t="s">
        <v>55</v>
      </c>
      <c r="C18" s="132"/>
      <c r="D18" s="133"/>
      <c r="E18" s="131" t="s">
        <v>56</v>
      </c>
      <c r="F18" s="132"/>
      <c r="G18" s="133"/>
      <c r="H18" s="134" t="s">
        <v>57</v>
      </c>
      <c r="I18" s="135"/>
      <c r="J18" s="136"/>
      <c r="K18" s="131" t="s">
        <v>58</v>
      </c>
      <c r="L18" s="132"/>
      <c r="M18" s="133"/>
      <c r="N18" s="131" t="s">
        <v>59</v>
      </c>
      <c r="O18" s="132"/>
      <c r="P18" s="133"/>
    </row>
    <row r="19" spans="1:16" s="141" customFormat="1" ht="11.25" customHeight="1" x14ac:dyDescent="0.2">
      <c r="A19" s="137"/>
      <c r="B19" s="138" t="s">
        <v>60</v>
      </c>
      <c r="C19" s="139"/>
      <c r="D19" s="140"/>
      <c r="E19" s="138" t="s">
        <v>60</v>
      </c>
      <c r="F19" s="139"/>
      <c r="G19" s="140"/>
      <c r="H19" s="138" t="s">
        <v>60</v>
      </c>
      <c r="I19" s="139"/>
      <c r="J19" s="140"/>
      <c r="K19" s="138" t="s">
        <v>60</v>
      </c>
      <c r="L19" s="139"/>
      <c r="M19" s="140"/>
      <c r="N19" s="138" t="s">
        <v>60</v>
      </c>
      <c r="O19" s="139"/>
      <c r="P19" s="140"/>
    </row>
    <row r="20" spans="1:16" s="141" customFormat="1" x14ac:dyDescent="0.2">
      <c r="A20" s="142" t="s">
        <v>26</v>
      </c>
      <c r="B20" s="143"/>
      <c r="C20" s="144"/>
      <c r="D20" s="145"/>
      <c r="E20" s="143"/>
      <c r="F20" s="144"/>
      <c r="G20" s="145"/>
      <c r="H20" s="146"/>
      <c r="I20" s="147"/>
      <c r="J20" s="148"/>
      <c r="K20" s="143"/>
      <c r="L20" s="144"/>
      <c r="M20" s="145"/>
      <c r="N20" s="143"/>
      <c r="O20" s="144"/>
      <c r="P20" s="145"/>
    </row>
    <row r="21" spans="1:16" s="141" customFormat="1" x14ac:dyDescent="0.2">
      <c r="A21" s="149" t="s">
        <v>38</v>
      </c>
      <c r="B21" s="150"/>
      <c r="C21" s="151"/>
      <c r="D21" s="152"/>
      <c r="E21" s="150"/>
      <c r="F21" s="151"/>
      <c r="G21" s="152"/>
      <c r="H21" s="153"/>
      <c r="I21" s="154"/>
      <c r="J21" s="155"/>
      <c r="K21" s="150"/>
      <c r="L21" s="151"/>
      <c r="M21" s="152"/>
      <c r="N21" s="150"/>
      <c r="O21" s="151"/>
      <c r="P21" s="152"/>
    </row>
    <row r="22" spans="1:16" s="141" customFormat="1" x14ac:dyDescent="0.2">
      <c r="A22" s="149" t="s">
        <v>39</v>
      </c>
      <c r="B22" s="150"/>
      <c r="C22" s="151"/>
      <c r="D22" s="152"/>
      <c r="E22" s="150"/>
      <c r="F22" s="151"/>
      <c r="G22" s="152"/>
      <c r="H22" s="153"/>
      <c r="I22" s="154"/>
      <c r="J22" s="155"/>
      <c r="K22" s="150"/>
      <c r="L22" s="151"/>
      <c r="M22" s="152"/>
      <c r="N22" s="150"/>
      <c r="O22" s="151"/>
      <c r="P22" s="152"/>
    </row>
    <row r="23" spans="1:16" s="157" customFormat="1" ht="7.5" customHeight="1" x14ac:dyDescent="0.2">
      <c r="A23" s="156"/>
      <c r="B23" s="156"/>
      <c r="C23" s="156"/>
      <c r="D23" s="156"/>
      <c r="E23" s="156"/>
      <c r="F23" s="156"/>
      <c r="G23" s="156"/>
      <c r="H23" s="156"/>
      <c r="I23" s="156"/>
      <c r="J23" s="156"/>
      <c r="K23" s="156"/>
      <c r="L23" s="156"/>
      <c r="M23" s="156"/>
      <c r="N23" s="156"/>
      <c r="O23" s="156"/>
      <c r="P23" s="156"/>
    </row>
    <row r="24" spans="1:16" s="158" customFormat="1" ht="6.75" customHeight="1" x14ac:dyDescent="0.2"/>
    <row r="26" spans="1:16" x14ac:dyDescent="0.2">
      <c r="A26" s="159" t="s">
        <v>61</v>
      </c>
      <c r="G26" s="160"/>
      <c r="H26" s="160"/>
    </row>
    <row r="27" spans="1:16" x14ac:dyDescent="0.2">
      <c r="G27" s="160"/>
      <c r="H27" s="160"/>
      <c r="I27" s="160"/>
      <c r="J27" s="160"/>
    </row>
    <row r="28" spans="1:16" x14ac:dyDescent="0.2">
      <c r="G28" s="160"/>
      <c r="H28" s="160"/>
      <c r="I28" s="160"/>
      <c r="J28" s="160"/>
    </row>
    <row r="29" spans="1:16" x14ac:dyDescent="0.2">
      <c r="G29" s="160"/>
      <c r="H29" s="160"/>
      <c r="I29" s="160"/>
      <c r="J29" s="160"/>
    </row>
    <row r="30" spans="1:16" x14ac:dyDescent="0.2">
      <c r="G30" s="160"/>
      <c r="H30" s="160"/>
      <c r="I30" s="160"/>
      <c r="J30" s="160"/>
    </row>
    <row r="31" spans="1:16" x14ac:dyDescent="0.2">
      <c r="G31" s="160"/>
      <c r="H31" s="160"/>
      <c r="I31" s="160"/>
      <c r="J31" s="160"/>
    </row>
    <row r="32" spans="1:16" x14ac:dyDescent="0.2">
      <c r="G32" s="160"/>
      <c r="H32" s="160"/>
      <c r="I32" s="160"/>
      <c r="J32" s="160"/>
    </row>
    <row r="33" spans="2:13" x14ac:dyDescent="0.2">
      <c r="G33" s="160"/>
      <c r="H33" s="160"/>
      <c r="I33" s="160"/>
      <c r="J33" s="160"/>
    </row>
    <row r="34" spans="2:13" x14ac:dyDescent="0.2">
      <c r="B34" s="160"/>
      <c r="C34" s="160"/>
      <c r="D34" s="160"/>
      <c r="E34" s="160"/>
      <c r="F34" s="160"/>
      <c r="G34" s="160"/>
      <c r="H34" s="160"/>
      <c r="I34" s="160"/>
      <c r="J34" s="160"/>
    </row>
    <row r="35" spans="2:13" x14ac:dyDescent="0.2">
      <c r="H35" s="160"/>
      <c r="I35" s="160"/>
      <c r="J35" s="160"/>
    </row>
    <row r="36" spans="2:13" x14ac:dyDescent="0.2">
      <c r="I36" s="160"/>
      <c r="J36" s="160"/>
      <c r="K36" s="160"/>
      <c r="L36" s="160"/>
    </row>
    <row r="37" spans="2:13" x14ac:dyDescent="0.2">
      <c r="I37" s="160"/>
      <c r="J37" s="160"/>
      <c r="K37" s="160"/>
      <c r="L37" s="160"/>
      <c r="M37" s="160"/>
    </row>
    <row r="38" spans="2:13" x14ac:dyDescent="0.2">
      <c r="L38" s="160"/>
      <c r="M38" s="160"/>
    </row>
    <row r="39" spans="2:13" x14ac:dyDescent="0.2">
      <c r="L39" s="160"/>
      <c r="M39" s="160"/>
    </row>
    <row r="40" spans="2:13" x14ac:dyDescent="0.2">
      <c r="L40" s="160"/>
      <c r="M40" s="160"/>
    </row>
    <row r="41" spans="2:13" x14ac:dyDescent="0.2">
      <c r="L41" s="160"/>
      <c r="M41" s="160"/>
    </row>
    <row r="54" spans="1:1" x14ac:dyDescent="0.2">
      <c r="A54" s="161" t="s">
        <v>62</v>
      </c>
    </row>
  </sheetData>
  <mergeCells count="33">
    <mergeCell ref="B21:D21"/>
    <mergeCell ref="E21:G21"/>
    <mergeCell ref="H21:J21"/>
    <mergeCell ref="K21:M21"/>
    <mergeCell ref="N21:P21"/>
    <mergeCell ref="B22:D22"/>
    <mergeCell ref="E22:G22"/>
    <mergeCell ref="H22:J22"/>
    <mergeCell ref="K22:M22"/>
    <mergeCell ref="N22:P22"/>
    <mergeCell ref="B19:D19"/>
    <mergeCell ref="E19:G19"/>
    <mergeCell ref="H19:J19"/>
    <mergeCell ref="K19:M19"/>
    <mergeCell ref="N19:P19"/>
    <mergeCell ref="B20:D20"/>
    <mergeCell ref="E20:G20"/>
    <mergeCell ref="H20:J20"/>
    <mergeCell ref="K20:M20"/>
    <mergeCell ref="N20:P20"/>
    <mergeCell ref="K17:M17"/>
    <mergeCell ref="N17:P17"/>
    <mergeCell ref="B18:D18"/>
    <mergeCell ref="E18:G18"/>
    <mergeCell ref="H18:J18"/>
    <mergeCell ref="K18:M18"/>
    <mergeCell ref="N18:P18"/>
    <mergeCell ref="A1:D1"/>
    <mergeCell ref="B3:D3"/>
    <mergeCell ref="B4:D4"/>
    <mergeCell ref="B17:D17"/>
    <mergeCell ref="E17:G17"/>
    <mergeCell ref="H17:J17"/>
  </mergeCells>
  <pageMargins left="0.25" right="0.25"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F4" sqref="F4:F6"/>
    </sheetView>
  </sheetViews>
  <sheetFormatPr defaultRowHeight="12.75" x14ac:dyDescent="0.2"/>
  <cols>
    <col min="4" max="5" width="12.5703125" bestFit="1" customWidth="1"/>
    <col min="6" max="7" width="9.28515625" bestFit="1" customWidth="1"/>
    <col min="8" max="8" width="15" bestFit="1" customWidth="1"/>
    <col min="11" max="11" width="14.42578125" bestFit="1" customWidth="1"/>
  </cols>
  <sheetData>
    <row r="1" spans="1:13" ht="15.75" x14ac:dyDescent="0.25">
      <c r="A1" s="9" t="s">
        <v>0</v>
      </c>
      <c r="B1" s="8"/>
      <c r="C1" s="8"/>
      <c r="D1" s="8"/>
      <c r="E1" s="4"/>
      <c r="F1" s="4"/>
      <c r="G1" s="4"/>
      <c r="H1" s="4"/>
      <c r="I1" s="4"/>
    </row>
    <row r="2" spans="1:13" ht="15.75" x14ac:dyDescent="0.25">
      <c r="A2" s="4"/>
      <c r="B2" s="3"/>
      <c r="C2" s="3"/>
      <c r="D2" s="3"/>
      <c r="E2" s="3"/>
      <c r="F2" s="3"/>
      <c r="G2" s="3"/>
      <c r="H2" s="3"/>
      <c r="I2" s="3"/>
    </row>
    <row r="3" spans="1:13" x14ac:dyDescent="0.2">
      <c r="A3" s="104"/>
      <c r="B3" s="104"/>
      <c r="C3" s="104"/>
      <c r="D3" s="96" t="s">
        <v>40</v>
      </c>
      <c r="E3" s="96" t="s">
        <v>41</v>
      </c>
      <c r="F3" s="96" t="s">
        <v>6</v>
      </c>
      <c r="G3" s="96" t="s">
        <v>7</v>
      </c>
      <c r="H3" s="96" t="s">
        <v>35</v>
      </c>
      <c r="I3" s="22" t="s">
        <v>36</v>
      </c>
      <c r="J3" s="6"/>
      <c r="K3" s="6"/>
      <c r="L3" s="6"/>
      <c r="M3" s="6"/>
    </row>
    <row r="4" spans="1:13" x14ac:dyDescent="0.2">
      <c r="A4" s="103" t="s">
        <v>26</v>
      </c>
      <c r="B4" s="103"/>
      <c r="C4" s="103"/>
      <c r="D4" s="97">
        <v>24</v>
      </c>
      <c r="E4" s="97">
        <v>20</v>
      </c>
      <c r="F4" s="23">
        <f>'Cost Summary'!B13</f>
        <v>30</v>
      </c>
      <c r="G4" s="97">
        <v>4.5</v>
      </c>
      <c r="H4" s="101">
        <f>HUB!H4</f>
        <v>10</v>
      </c>
      <c r="I4" s="90">
        <f>SUM(D4:H4)</f>
        <v>88.5</v>
      </c>
      <c r="J4" s="7"/>
      <c r="K4" s="7"/>
      <c r="L4" s="7"/>
      <c r="M4" s="7"/>
    </row>
    <row r="5" spans="1:13" x14ac:dyDescent="0.2">
      <c r="A5" s="103" t="s">
        <v>38</v>
      </c>
      <c r="B5" s="103"/>
      <c r="C5" s="103"/>
      <c r="D5" s="97">
        <v>21</v>
      </c>
      <c r="E5" s="97">
        <v>17.5</v>
      </c>
      <c r="F5" s="23">
        <f>'Cost Summary'!B14</f>
        <v>25.892013896458266</v>
      </c>
      <c r="G5" s="97">
        <v>4</v>
      </c>
      <c r="H5" s="101">
        <f>HUB!H5</f>
        <v>10</v>
      </c>
      <c r="I5" s="90">
        <f>SUM(D5:H5)</f>
        <v>78.392013896458266</v>
      </c>
      <c r="J5" s="7"/>
      <c r="K5" s="7"/>
      <c r="L5" s="7"/>
      <c r="M5" s="7"/>
    </row>
    <row r="6" spans="1:13" x14ac:dyDescent="0.2">
      <c r="A6" s="103" t="s">
        <v>39</v>
      </c>
      <c r="B6" s="103"/>
      <c r="C6" s="103"/>
      <c r="D6" s="97">
        <v>27</v>
      </c>
      <c r="E6" s="97">
        <v>22.5</v>
      </c>
      <c r="F6" s="23">
        <f>'Cost Summary'!B15</f>
        <v>24.727922873265371</v>
      </c>
      <c r="G6" s="97">
        <v>5</v>
      </c>
      <c r="H6" s="101">
        <f>HUB!H6</f>
        <v>10</v>
      </c>
      <c r="I6" s="90">
        <f>SUM(D6:H6)</f>
        <v>89.227922873265371</v>
      </c>
      <c r="J6" s="7"/>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F4" sqref="F4:F6"/>
    </sheetView>
  </sheetViews>
  <sheetFormatPr defaultRowHeight="12.75" x14ac:dyDescent="0.2"/>
  <cols>
    <col min="4" max="5" width="12.5703125" bestFit="1" customWidth="1"/>
    <col min="6" max="7" width="9.28515625" bestFit="1" customWidth="1"/>
    <col min="8" max="8" width="15" bestFit="1" customWidth="1"/>
    <col min="10" max="10" width="9.85546875" bestFit="1" customWidth="1"/>
    <col min="11" max="11" width="14.42578125" bestFit="1" customWidth="1"/>
  </cols>
  <sheetData>
    <row r="1" spans="1:13" ht="15.75" x14ac:dyDescent="0.25">
      <c r="A1" s="9" t="s">
        <v>0</v>
      </c>
      <c r="B1" s="8"/>
      <c r="C1" s="8"/>
      <c r="D1" s="8"/>
      <c r="E1" s="4"/>
      <c r="F1" s="4"/>
      <c r="G1" s="4"/>
      <c r="H1" s="4"/>
      <c r="I1" s="4"/>
      <c r="J1" s="7"/>
    </row>
    <row r="2" spans="1:13" ht="15.75" x14ac:dyDescent="0.25">
      <c r="A2" s="4"/>
      <c r="B2" s="3"/>
      <c r="C2" s="3"/>
      <c r="D2" s="3"/>
      <c r="E2" s="3"/>
      <c r="F2" s="3"/>
      <c r="G2" s="3"/>
      <c r="H2" s="3"/>
      <c r="I2" s="3"/>
    </row>
    <row r="3" spans="1:13" x14ac:dyDescent="0.2">
      <c r="A3" s="104"/>
      <c r="B3" s="104"/>
      <c r="C3" s="104"/>
      <c r="D3" s="96" t="s">
        <v>40</v>
      </c>
      <c r="E3" s="96" t="s">
        <v>41</v>
      </c>
      <c r="F3" s="96" t="s">
        <v>6</v>
      </c>
      <c r="G3" s="96" t="s">
        <v>7</v>
      </c>
      <c r="H3" s="96" t="s">
        <v>35</v>
      </c>
      <c r="I3" s="22" t="s">
        <v>36</v>
      </c>
      <c r="J3" s="6"/>
      <c r="K3" s="6"/>
      <c r="L3" s="6"/>
      <c r="M3" s="6"/>
    </row>
    <row r="4" spans="1:13" x14ac:dyDescent="0.2">
      <c r="A4" s="103" t="s">
        <v>26</v>
      </c>
      <c r="B4" s="103"/>
      <c r="C4" s="103"/>
      <c r="D4" s="98">
        <v>18</v>
      </c>
      <c r="E4" s="98">
        <v>15</v>
      </c>
      <c r="F4" s="23">
        <f>'Cost Summary'!B13</f>
        <v>30</v>
      </c>
      <c r="G4" s="98">
        <v>3.5</v>
      </c>
      <c r="H4" s="101">
        <f>HUB!H4</f>
        <v>10</v>
      </c>
      <c r="I4" s="90">
        <f>SUM(D4:H4)</f>
        <v>76.5</v>
      </c>
      <c r="J4" s="7"/>
      <c r="K4" s="7"/>
      <c r="L4" s="7"/>
      <c r="M4" s="7"/>
    </row>
    <row r="5" spans="1:13" x14ac:dyDescent="0.2">
      <c r="A5" s="103" t="s">
        <v>38</v>
      </c>
      <c r="B5" s="103"/>
      <c r="C5" s="103"/>
      <c r="D5" s="98">
        <v>18</v>
      </c>
      <c r="E5" s="98">
        <v>17.5</v>
      </c>
      <c r="F5" s="23">
        <f>'Cost Summary'!B14</f>
        <v>25.892013896458266</v>
      </c>
      <c r="G5" s="98">
        <v>3.5</v>
      </c>
      <c r="H5" s="101">
        <f>HUB!H5</f>
        <v>10</v>
      </c>
      <c r="I5" s="90">
        <f>SUM(D5:H5)</f>
        <v>74.892013896458266</v>
      </c>
      <c r="J5" s="7"/>
      <c r="K5" s="7"/>
      <c r="L5" s="7"/>
      <c r="M5" s="7"/>
    </row>
    <row r="6" spans="1:13" x14ac:dyDescent="0.2">
      <c r="A6" s="103" t="s">
        <v>39</v>
      </c>
      <c r="B6" s="103"/>
      <c r="C6" s="103"/>
      <c r="D6" s="98">
        <v>30</v>
      </c>
      <c r="E6" s="98">
        <v>25</v>
      </c>
      <c r="F6" s="23">
        <f>'Cost Summary'!B15</f>
        <v>24.727922873265371</v>
      </c>
      <c r="G6" s="98">
        <v>5</v>
      </c>
      <c r="H6" s="101">
        <f>HUB!H6</f>
        <v>10</v>
      </c>
      <c r="I6" s="90">
        <f>SUM(D6:H6)</f>
        <v>94.727922873265371</v>
      </c>
      <c r="J6" s="7"/>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F4" sqref="F4:F6"/>
    </sheetView>
  </sheetViews>
  <sheetFormatPr defaultRowHeight="12.75" x14ac:dyDescent="0.2"/>
  <cols>
    <col min="4" max="5" width="12.5703125" bestFit="1" customWidth="1"/>
    <col min="6" max="7" width="9.28515625" bestFit="1" customWidth="1"/>
    <col min="8" max="8" width="15" bestFit="1" customWidth="1"/>
    <col min="10" max="10" width="9.85546875" bestFit="1" customWidth="1"/>
    <col min="11" max="11" width="14.42578125" bestFit="1" customWidth="1"/>
  </cols>
  <sheetData>
    <row r="1" spans="1:13" ht="15.75" x14ac:dyDescent="0.25">
      <c r="A1" s="9" t="s">
        <v>0</v>
      </c>
      <c r="B1" s="8"/>
      <c r="C1" s="8"/>
      <c r="D1" s="8"/>
      <c r="E1" s="4"/>
      <c r="F1" s="4"/>
      <c r="G1" s="4"/>
      <c r="H1" s="4"/>
      <c r="I1" s="4"/>
      <c r="J1" s="7"/>
    </row>
    <row r="2" spans="1:13" ht="15.75" x14ac:dyDescent="0.25">
      <c r="A2" s="4"/>
      <c r="B2" s="3"/>
      <c r="C2" s="3"/>
      <c r="D2" s="3"/>
      <c r="E2" s="3"/>
      <c r="F2" s="3"/>
      <c r="G2" s="3"/>
      <c r="H2" s="3"/>
      <c r="I2" s="3"/>
      <c r="J2" s="3"/>
    </row>
    <row r="3" spans="1:13" x14ac:dyDescent="0.2">
      <c r="A3" s="104"/>
      <c r="B3" s="104"/>
      <c r="C3" s="104"/>
      <c r="D3" s="96" t="s">
        <v>40</v>
      </c>
      <c r="E3" s="96" t="s">
        <v>41</v>
      </c>
      <c r="F3" s="96" t="s">
        <v>6</v>
      </c>
      <c r="G3" s="96" t="s">
        <v>7</v>
      </c>
      <c r="H3" s="96" t="s">
        <v>35</v>
      </c>
      <c r="I3" s="22" t="s">
        <v>36</v>
      </c>
      <c r="J3" s="6"/>
      <c r="K3" s="6"/>
      <c r="L3" s="6"/>
      <c r="M3" s="6"/>
    </row>
    <row r="4" spans="1:13" x14ac:dyDescent="0.2">
      <c r="A4" s="103" t="s">
        <v>26</v>
      </c>
      <c r="B4" s="103"/>
      <c r="C4" s="103"/>
      <c r="D4" s="99">
        <v>18</v>
      </c>
      <c r="E4" s="99">
        <v>10</v>
      </c>
      <c r="F4" s="23">
        <f>'Cost Summary'!B13</f>
        <v>30</v>
      </c>
      <c r="G4" s="99">
        <v>3</v>
      </c>
      <c r="H4" s="101">
        <f>HUB!H4</f>
        <v>10</v>
      </c>
      <c r="I4" s="90">
        <f>SUM(D4:H4)</f>
        <v>71</v>
      </c>
      <c r="J4" s="7"/>
      <c r="K4" s="7"/>
      <c r="L4" s="7"/>
      <c r="M4" s="7"/>
    </row>
    <row r="5" spans="1:13" x14ac:dyDescent="0.2">
      <c r="A5" s="103" t="s">
        <v>38</v>
      </c>
      <c r="B5" s="103"/>
      <c r="C5" s="103"/>
      <c r="D5" s="99">
        <v>18</v>
      </c>
      <c r="E5" s="99">
        <v>15</v>
      </c>
      <c r="F5" s="23">
        <f>'Cost Summary'!B14</f>
        <v>25.892013896458266</v>
      </c>
      <c r="G5" s="99">
        <v>3</v>
      </c>
      <c r="H5" s="101">
        <f>HUB!H5</f>
        <v>10</v>
      </c>
      <c r="I5" s="90">
        <f>SUM(D5:H5)</f>
        <v>71.892013896458266</v>
      </c>
      <c r="J5" s="7"/>
      <c r="K5" s="7"/>
      <c r="L5" s="7"/>
      <c r="M5" s="7"/>
    </row>
    <row r="6" spans="1:13" x14ac:dyDescent="0.2">
      <c r="A6" s="103" t="s">
        <v>39</v>
      </c>
      <c r="B6" s="103"/>
      <c r="C6" s="103"/>
      <c r="D6" s="99">
        <v>24</v>
      </c>
      <c r="E6" s="99">
        <v>20</v>
      </c>
      <c r="F6" s="23">
        <f>'Cost Summary'!B15</f>
        <v>24.727922873265371</v>
      </c>
      <c r="G6" s="99">
        <v>4</v>
      </c>
      <c r="H6" s="101">
        <f>HUB!H6</f>
        <v>10</v>
      </c>
      <c r="I6" s="90">
        <f>SUM(D6:H6)</f>
        <v>82.727922873265371</v>
      </c>
      <c r="J6" s="7"/>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election activeCell="F4" sqref="F4:F6"/>
    </sheetView>
  </sheetViews>
  <sheetFormatPr defaultRowHeight="12.75" x14ac:dyDescent="0.2"/>
  <cols>
    <col min="1" max="3" width="9.140625" style="7"/>
    <col min="4" max="5" width="12.5703125" style="7" bestFit="1" customWidth="1"/>
    <col min="6" max="7" width="9.28515625" style="7" bestFit="1" customWidth="1"/>
    <col min="8" max="8" width="15" style="7" bestFit="1" customWidth="1"/>
    <col min="9" max="9" width="9.140625" style="7"/>
    <col min="10" max="10" width="9.85546875" style="7" bestFit="1" customWidth="1"/>
    <col min="11" max="11" width="14.42578125" style="7" bestFit="1" customWidth="1"/>
    <col min="12" max="16384" width="9.140625" style="7"/>
  </cols>
  <sheetData>
    <row r="1" spans="1:13" ht="15.75" x14ac:dyDescent="0.25">
      <c r="A1" s="9" t="s">
        <v>0</v>
      </c>
      <c r="B1" s="8"/>
      <c r="C1" s="8"/>
      <c r="D1" s="8"/>
      <c r="E1" s="4"/>
      <c r="F1" s="4"/>
      <c r="G1" s="4"/>
      <c r="H1" s="4"/>
      <c r="I1" s="4"/>
    </row>
    <row r="2" spans="1:13" ht="15.75" x14ac:dyDescent="0.25">
      <c r="A2" s="4"/>
      <c r="B2" s="3"/>
      <c r="C2" s="3"/>
      <c r="D2" s="3"/>
      <c r="E2" s="3"/>
      <c r="F2" s="3"/>
      <c r="G2" s="3"/>
      <c r="H2" s="3"/>
      <c r="I2" s="3"/>
      <c r="J2" s="3"/>
    </row>
    <row r="3" spans="1:13" x14ac:dyDescent="0.2">
      <c r="A3" s="104"/>
      <c r="B3" s="104"/>
      <c r="C3" s="104"/>
      <c r="D3" s="96" t="s">
        <v>40</v>
      </c>
      <c r="E3" s="96" t="s">
        <v>41</v>
      </c>
      <c r="F3" s="96" t="s">
        <v>6</v>
      </c>
      <c r="G3" s="96" t="s">
        <v>7</v>
      </c>
      <c r="H3" s="96" t="s">
        <v>35</v>
      </c>
      <c r="I3" s="22" t="s">
        <v>36</v>
      </c>
      <c r="J3" s="6"/>
      <c r="K3" s="6"/>
      <c r="L3" s="6"/>
      <c r="M3" s="6"/>
    </row>
    <row r="4" spans="1:13" x14ac:dyDescent="0.2">
      <c r="A4" s="103" t="s">
        <v>26</v>
      </c>
      <c r="B4" s="103"/>
      <c r="C4" s="103"/>
      <c r="D4" s="100">
        <v>25.5</v>
      </c>
      <c r="E4" s="100">
        <v>21.25</v>
      </c>
      <c r="F4" s="23">
        <f>'Cost Summary'!B13</f>
        <v>30</v>
      </c>
      <c r="G4" s="100">
        <v>3.5</v>
      </c>
      <c r="H4" s="101">
        <f>HUB!H4</f>
        <v>10</v>
      </c>
      <c r="I4" s="90">
        <f>SUM(D4:H4)</f>
        <v>90.25</v>
      </c>
    </row>
    <row r="5" spans="1:13" x14ac:dyDescent="0.2">
      <c r="A5" s="103" t="s">
        <v>38</v>
      </c>
      <c r="B5" s="103"/>
      <c r="C5" s="103"/>
      <c r="D5" s="100">
        <v>24</v>
      </c>
      <c r="E5" s="100">
        <v>20</v>
      </c>
      <c r="F5" s="23">
        <f>'Cost Summary'!B14</f>
        <v>25.892013896458266</v>
      </c>
      <c r="G5" s="100">
        <v>3.5</v>
      </c>
      <c r="H5" s="101">
        <f>HUB!H5</f>
        <v>10</v>
      </c>
      <c r="I5" s="90">
        <f>SUM(D5:H5)</f>
        <v>83.392013896458266</v>
      </c>
    </row>
    <row r="6" spans="1:13" x14ac:dyDescent="0.2">
      <c r="A6" s="103" t="s">
        <v>39</v>
      </c>
      <c r="B6" s="103"/>
      <c r="C6" s="103"/>
      <c r="D6" s="100">
        <v>24</v>
      </c>
      <c r="E6" s="100">
        <v>22.5</v>
      </c>
      <c r="F6" s="23">
        <f>'Cost Summary'!B15</f>
        <v>24.727922873265371</v>
      </c>
      <c r="G6" s="100">
        <v>3.5</v>
      </c>
      <c r="H6" s="101">
        <f>HUB!H6</f>
        <v>10</v>
      </c>
      <c r="I6" s="90">
        <f>SUM(D6:H6)</f>
        <v>84.727922873265371</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election activeCell="F4" sqref="F4:F6"/>
    </sheetView>
  </sheetViews>
  <sheetFormatPr defaultRowHeight="12.75" x14ac:dyDescent="0.2"/>
  <cols>
    <col min="1" max="3" width="9.140625" style="7"/>
    <col min="4" max="5" width="12.5703125" style="7" bestFit="1" customWidth="1"/>
    <col min="6" max="7" width="9.28515625" style="7" bestFit="1" customWidth="1"/>
    <col min="8" max="8" width="15" style="7" bestFit="1" customWidth="1"/>
    <col min="9" max="9" width="9.140625" style="7"/>
    <col min="10" max="10" width="9.85546875" style="7" bestFit="1" customWidth="1"/>
    <col min="11" max="11" width="14.42578125" style="7" bestFit="1" customWidth="1"/>
    <col min="12" max="16384" width="9.140625" style="7"/>
  </cols>
  <sheetData>
    <row r="1" spans="1:13" ht="15.75" x14ac:dyDescent="0.25">
      <c r="A1" s="9" t="s">
        <v>0</v>
      </c>
      <c r="B1" s="8"/>
      <c r="C1" s="8"/>
      <c r="D1" s="8"/>
      <c r="E1" s="4"/>
      <c r="F1" s="4"/>
      <c r="G1" s="4"/>
      <c r="H1" s="4"/>
      <c r="I1" s="4"/>
    </row>
    <row r="2" spans="1:13" ht="15.75" x14ac:dyDescent="0.25">
      <c r="A2" s="4"/>
      <c r="B2" s="3"/>
      <c r="C2" s="3"/>
      <c r="D2" s="3"/>
      <c r="E2" s="3"/>
      <c r="F2" s="3"/>
      <c r="G2" s="3"/>
      <c r="H2" s="3"/>
      <c r="I2" s="3"/>
      <c r="J2" s="3"/>
    </row>
    <row r="3" spans="1:13" x14ac:dyDescent="0.2">
      <c r="A3" s="104"/>
      <c r="B3" s="104"/>
      <c r="C3" s="104"/>
      <c r="D3" s="96" t="s">
        <v>40</v>
      </c>
      <c r="E3" s="96" t="s">
        <v>41</v>
      </c>
      <c r="F3" s="96" t="s">
        <v>6</v>
      </c>
      <c r="G3" s="96" t="s">
        <v>7</v>
      </c>
      <c r="H3" s="96" t="s">
        <v>35</v>
      </c>
      <c r="I3" s="22" t="s">
        <v>36</v>
      </c>
      <c r="J3" s="6"/>
      <c r="K3" s="6"/>
      <c r="L3" s="6"/>
      <c r="M3" s="6"/>
    </row>
    <row r="4" spans="1:13" x14ac:dyDescent="0.2">
      <c r="A4" s="103" t="s">
        <v>26</v>
      </c>
      <c r="B4" s="103"/>
      <c r="C4" s="103"/>
      <c r="D4" s="101">
        <v>23.4</v>
      </c>
      <c r="E4" s="101">
        <v>19.5</v>
      </c>
      <c r="F4" s="23">
        <f>'Cost Summary'!B13</f>
        <v>30</v>
      </c>
      <c r="G4" s="101">
        <v>2.8</v>
      </c>
      <c r="H4" s="101">
        <f>HUB!H4</f>
        <v>10</v>
      </c>
      <c r="I4" s="90">
        <f>SUM(D4:H4)</f>
        <v>85.7</v>
      </c>
    </row>
    <row r="5" spans="1:13" x14ac:dyDescent="0.2">
      <c r="A5" s="103" t="s">
        <v>38</v>
      </c>
      <c r="B5" s="103"/>
      <c r="C5" s="103"/>
      <c r="D5" s="101">
        <v>17.399999999999999</v>
      </c>
      <c r="E5" s="101">
        <v>14.5</v>
      </c>
      <c r="F5" s="23">
        <f>'Cost Summary'!B14</f>
        <v>25.892013896458266</v>
      </c>
      <c r="G5" s="101">
        <v>1.4</v>
      </c>
      <c r="H5" s="101">
        <f>HUB!H5</f>
        <v>10</v>
      </c>
      <c r="I5" s="90">
        <f>SUM(D5:H5)</f>
        <v>69.192013896458263</v>
      </c>
    </row>
    <row r="6" spans="1:13" x14ac:dyDescent="0.2">
      <c r="A6" s="103" t="s">
        <v>39</v>
      </c>
      <c r="B6" s="103"/>
      <c r="C6" s="103"/>
      <c r="D6" s="101">
        <v>29.400000000000002</v>
      </c>
      <c r="E6" s="101">
        <v>24</v>
      </c>
      <c r="F6" s="23">
        <f>'Cost Summary'!B15</f>
        <v>24.727922873265371</v>
      </c>
      <c r="G6" s="101">
        <v>4.8</v>
      </c>
      <c r="H6" s="101">
        <f>HUB!H6</f>
        <v>10</v>
      </c>
      <c r="I6" s="90">
        <f>SUM(D6:H6)</f>
        <v>92.927922873265373</v>
      </c>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J13" sqref="J13"/>
    </sheetView>
  </sheetViews>
  <sheetFormatPr defaultRowHeight="12.75" x14ac:dyDescent="0.2"/>
  <cols>
    <col min="4" max="5" width="12.5703125" bestFit="1" customWidth="1"/>
    <col min="6" max="7" width="9.28515625" bestFit="1" customWidth="1"/>
    <col min="8" max="8" width="15" bestFit="1" customWidth="1"/>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104"/>
      <c r="B3" s="104"/>
      <c r="C3" s="104"/>
      <c r="D3" s="96" t="s">
        <v>40</v>
      </c>
      <c r="E3" s="96" t="s">
        <v>41</v>
      </c>
      <c r="F3" s="96" t="s">
        <v>6</v>
      </c>
      <c r="G3" s="96" t="s">
        <v>7</v>
      </c>
      <c r="H3" s="96" t="s">
        <v>35</v>
      </c>
      <c r="I3" s="22" t="s">
        <v>36</v>
      </c>
      <c r="J3" s="6"/>
      <c r="K3" s="6"/>
      <c r="L3" s="6"/>
      <c r="M3" s="6"/>
      <c r="N3" s="7"/>
      <c r="O3" s="7"/>
    </row>
    <row r="4" spans="1:15" x14ac:dyDescent="0.2">
      <c r="A4" s="103" t="s">
        <v>26</v>
      </c>
      <c r="B4" s="103"/>
      <c r="C4" s="103"/>
      <c r="D4" s="95"/>
      <c r="E4" s="95"/>
      <c r="F4" s="95"/>
      <c r="G4" s="95"/>
      <c r="H4" s="102">
        <v>10</v>
      </c>
      <c r="I4" s="90">
        <f>SUM(D4:H4)</f>
        <v>10</v>
      </c>
      <c r="J4" s="7"/>
      <c r="K4" s="7"/>
      <c r="L4" s="7"/>
      <c r="M4" s="7"/>
      <c r="N4" s="7"/>
      <c r="O4" s="7"/>
    </row>
    <row r="5" spans="1:15" x14ac:dyDescent="0.2">
      <c r="A5" s="103" t="s">
        <v>38</v>
      </c>
      <c r="B5" s="103"/>
      <c r="C5" s="103"/>
      <c r="D5" s="95"/>
      <c r="E5" s="95"/>
      <c r="F5" s="95"/>
      <c r="G5" s="95"/>
      <c r="H5" s="102">
        <v>10</v>
      </c>
      <c r="I5" s="90">
        <f>SUM(D5:H5)</f>
        <v>10</v>
      </c>
      <c r="J5" s="7"/>
      <c r="K5" s="7"/>
      <c r="L5" s="7"/>
      <c r="M5" s="7"/>
      <c r="N5" s="7"/>
      <c r="O5" s="7"/>
    </row>
    <row r="6" spans="1:15" x14ac:dyDescent="0.2">
      <c r="A6" s="103" t="s">
        <v>39</v>
      </c>
      <c r="B6" s="103"/>
      <c r="C6" s="103"/>
      <c r="D6" s="95"/>
      <c r="E6" s="95"/>
      <c r="F6" s="95"/>
      <c r="G6" s="95"/>
      <c r="H6" s="102">
        <v>10</v>
      </c>
      <c r="I6" s="90">
        <f>SUM(D6:H6)</f>
        <v>10</v>
      </c>
      <c r="J6" s="7"/>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row>
    <row r="11" spans="1:15" x14ac:dyDescent="0.2">
      <c r="A11" s="7"/>
      <c r="B11" s="7"/>
      <c r="C11" s="7"/>
      <c r="D11" s="7"/>
      <c r="E11" s="7"/>
      <c r="F11" s="7"/>
      <c r="G11" s="7"/>
      <c r="H11" s="7"/>
      <c r="I11" s="7"/>
      <c r="J11" s="7"/>
      <c r="K11" s="7"/>
      <c r="L11" s="7"/>
      <c r="M11" s="7"/>
    </row>
    <row r="12" spans="1:15" x14ac:dyDescent="0.2">
      <c r="A12" s="7"/>
      <c r="B12" s="7"/>
      <c r="C12" s="7"/>
      <c r="D12" s="7"/>
      <c r="E12" s="7"/>
      <c r="F12" s="7"/>
      <c r="G12" s="7"/>
      <c r="H12" s="7"/>
      <c r="I12" s="7"/>
      <c r="J12" s="7"/>
      <c r="K12" s="7"/>
      <c r="L12" s="7"/>
      <c r="M12" s="7"/>
    </row>
    <row r="13" spans="1:15" x14ac:dyDescent="0.2">
      <c r="A13" s="7"/>
      <c r="B13" s="7"/>
      <c r="C13" s="7"/>
      <c r="D13" s="7"/>
      <c r="E13" s="7"/>
      <c r="F13" s="7"/>
      <c r="G13" s="7"/>
      <c r="H13" s="7"/>
      <c r="I13" s="7"/>
      <c r="J13" s="7"/>
      <c r="K13" s="7"/>
      <c r="L13" s="7"/>
      <c r="M13" s="7"/>
    </row>
    <row r="14" spans="1:15" x14ac:dyDescent="0.2">
      <c r="A14" s="7"/>
      <c r="B14" s="7"/>
      <c r="C14" s="7"/>
      <c r="D14" s="7"/>
      <c r="E14" s="7"/>
      <c r="F14" s="7"/>
      <c r="G14" s="7"/>
      <c r="H14" s="7"/>
      <c r="I14" s="7"/>
      <c r="J14" s="7"/>
      <c r="K14" s="7"/>
      <c r="L14" s="7"/>
      <c r="M14" s="7"/>
    </row>
    <row r="15" spans="1:15" x14ac:dyDescent="0.2">
      <c r="A15" s="7"/>
      <c r="B15" s="7"/>
      <c r="C15" s="7"/>
      <c r="D15" s="7"/>
      <c r="E15" s="7"/>
      <c r="F15" s="7"/>
      <c r="G15" s="7"/>
      <c r="H15" s="7"/>
      <c r="I15" s="7"/>
      <c r="J15" s="7"/>
      <c r="K15" s="7"/>
      <c r="L15" s="7"/>
      <c r="M15" s="7"/>
    </row>
    <row r="16" spans="1:15"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sheetData>
  <mergeCells count="4">
    <mergeCell ref="A3:C3"/>
    <mergeCell ref="A4:C4"/>
    <mergeCell ref="A5:C5"/>
    <mergeCell ref="A6:C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18"/>
  <sheetViews>
    <sheetView workbookViewId="0">
      <selection activeCell="E13" sqref="E13"/>
    </sheetView>
  </sheetViews>
  <sheetFormatPr defaultRowHeight="12.75" x14ac:dyDescent="0.2"/>
  <cols>
    <col min="1" max="1" width="33.5703125" style="7" customWidth="1"/>
    <col min="2" max="2" width="19.7109375" style="7" customWidth="1"/>
    <col min="3" max="3" width="20.85546875" style="7" customWidth="1"/>
    <col min="4" max="4" width="20.28515625" style="7" customWidth="1"/>
    <col min="5" max="6" width="22.85546875" style="7" customWidth="1"/>
    <col min="7" max="7" width="18.140625" style="7" customWidth="1"/>
    <col min="8" max="8" width="20.28515625" style="7" customWidth="1"/>
    <col min="9" max="9" width="9.140625" style="7"/>
    <col min="10" max="10" width="27.85546875" style="7" customWidth="1"/>
    <col min="11" max="11" width="14" style="7" bestFit="1" customWidth="1"/>
    <col min="12" max="12" width="15" style="7" bestFit="1" customWidth="1"/>
    <col min="13" max="13" width="18.42578125" style="7" bestFit="1" customWidth="1"/>
    <col min="14" max="14" width="24.5703125" style="7" customWidth="1"/>
    <col min="15" max="15" width="19.28515625" style="7" customWidth="1"/>
    <col min="16" max="16384" width="9.140625" style="7"/>
  </cols>
  <sheetData>
    <row r="1" spans="1:13" ht="34.5" customHeight="1" thickBot="1" x14ac:dyDescent="0.25">
      <c r="A1" s="105"/>
      <c r="B1" s="34"/>
      <c r="C1" s="35" t="s">
        <v>16</v>
      </c>
      <c r="D1" s="107" t="s">
        <v>17</v>
      </c>
      <c r="E1" s="108"/>
      <c r="F1" s="36"/>
      <c r="G1" s="37"/>
      <c r="H1" s="38" t="s">
        <v>18</v>
      </c>
    </row>
    <row r="2" spans="1:13" ht="39" customHeight="1" thickBot="1" x14ac:dyDescent="0.25">
      <c r="A2" s="106"/>
      <c r="B2" s="39" t="s">
        <v>19</v>
      </c>
      <c r="C2" s="40" t="s">
        <v>20</v>
      </c>
      <c r="D2" s="41" t="s">
        <v>21</v>
      </c>
      <c r="E2" s="42" t="s">
        <v>22</v>
      </c>
      <c r="F2" s="43" t="s">
        <v>42</v>
      </c>
      <c r="G2" s="44" t="s">
        <v>23</v>
      </c>
      <c r="H2" s="45" t="s">
        <v>24</v>
      </c>
      <c r="J2" s="46" t="s">
        <v>25</v>
      </c>
    </row>
    <row r="3" spans="1:13" ht="15" x14ac:dyDescent="0.2">
      <c r="A3" s="47" t="str">
        <f>HUB!A4</f>
        <v>Tellepsen</v>
      </c>
      <c r="B3" s="48">
        <f>J3*D3</f>
        <v>932609.77893255698</v>
      </c>
      <c r="C3" s="49">
        <v>30000</v>
      </c>
      <c r="D3" s="50">
        <v>3.0499999999999999E-2</v>
      </c>
      <c r="E3" s="49">
        <v>57723.26</v>
      </c>
      <c r="F3" s="49">
        <f>E3*F7</f>
        <v>981295.42</v>
      </c>
      <c r="G3" s="51">
        <v>478725</v>
      </c>
      <c r="H3" s="52">
        <f>B3+C3+F3+G3</f>
        <v>2422630.1989325569</v>
      </c>
      <c r="J3" s="53">
        <f>(C7-(F3+G3)-C3)/(D3+1)</f>
        <v>30577369.801067442</v>
      </c>
      <c r="K3" s="54"/>
      <c r="L3" s="54"/>
      <c r="M3" s="54"/>
    </row>
    <row r="4" spans="1:13" ht="15" x14ac:dyDescent="0.2">
      <c r="A4" s="47" t="str">
        <f>HUB!A5</f>
        <v>Turner</v>
      </c>
      <c r="B4" s="48">
        <f>J4*D4</f>
        <v>928540.90530707291</v>
      </c>
      <c r="C4" s="55">
        <v>67777</v>
      </c>
      <c r="D4" s="56">
        <v>3.0700000000000002E-2</v>
      </c>
      <c r="E4" s="55">
        <v>75850</v>
      </c>
      <c r="F4" s="49">
        <f>E4*F7</f>
        <v>1289450</v>
      </c>
      <c r="G4" s="57">
        <v>468599.99999999994</v>
      </c>
      <c r="H4" s="52">
        <f t="shared" ref="H4:H5" si="0">B4+C4+F4+G4</f>
        <v>2754367.9053070731</v>
      </c>
      <c r="J4" s="58">
        <f>(C7-(F4+G4)-C4)/(D4+1)</f>
        <v>30245632.094692927</v>
      </c>
      <c r="K4" s="54"/>
      <c r="L4" s="54"/>
      <c r="M4" s="54"/>
    </row>
    <row r="5" spans="1:13" ht="15" x14ac:dyDescent="0.2">
      <c r="A5" s="47" t="str">
        <f>HUB!A6</f>
        <v>Vaughn</v>
      </c>
      <c r="B5" s="48">
        <f>J5*D5</f>
        <v>1025155.3075435204</v>
      </c>
      <c r="C5" s="55">
        <v>82250</v>
      </c>
      <c r="D5" s="56">
        <v>3.4000000000000002E-2</v>
      </c>
      <c r="E5" s="94">
        <v>66263</v>
      </c>
      <c r="F5" s="49">
        <f>E5*F7</f>
        <v>1126471</v>
      </c>
      <c r="G5" s="57">
        <v>614497</v>
      </c>
      <c r="H5" s="52">
        <f t="shared" si="0"/>
        <v>2848373.3075435204</v>
      </c>
      <c r="J5" s="58">
        <f>(C7-(F5+G5)-C5)/(D5+1)</f>
        <v>30151626.69245648</v>
      </c>
      <c r="K5" s="54"/>
      <c r="L5" s="54"/>
      <c r="M5" s="54"/>
    </row>
    <row r="6" spans="1:13" ht="13.5" thickBot="1" x14ac:dyDescent="0.25">
      <c r="A6" s="59"/>
      <c r="B6" s="59"/>
      <c r="C6" s="60"/>
      <c r="D6" s="60"/>
      <c r="E6" s="60"/>
      <c r="F6" s="60"/>
      <c r="G6" s="60"/>
      <c r="H6" s="60"/>
    </row>
    <row r="7" spans="1:13" ht="15.75" thickBot="1" x14ac:dyDescent="0.25">
      <c r="A7" s="59"/>
      <c r="B7" s="61" t="s">
        <v>27</v>
      </c>
      <c r="C7" s="62">
        <v>33000000</v>
      </c>
      <c r="E7" s="63" t="s">
        <v>28</v>
      </c>
      <c r="F7" s="91">
        <v>17</v>
      </c>
      <c r="G7" s="63" t="s">
        <v>29</v>
      </c>
      <c r="H7" s="64">
        <f>MIN(H3:H5)</f>
        <v>2422630.1989325569</v>
      </c>
    </row>
    <row r="8" spans="1:13" x14ac:dyDescent="0.2">
      <c r="B8" s="65"/>
    </row>
    <row r="9" spans="1:13" x14ac:dyDescent="0.2">
      <c r="A9" s="59"/>
      <c r="B9" s="66"/>
      <c r="C9" s="66"/>
      <c r="D9" s="59"/>
      <c r="E9" s="59"/>
      <c r="F9" s="59"/>
      <c r="G9" s="59"/>
    </row>
    <row r="10" spans="1:13" ht="15.75" thickBot="1" x14ac:dyDescent="0.3">
      <c r="A10" s="67" t="s">
        <v>30</v>
      </c>
      <c r="B10" s="67" t="s">
        <v>31</v>
      </c>
      <c r="C10" s="67"/>
      <c r="D10" s="67"/>
      <c r="E10" s="67"/>
      <c r="F10" s="67"/>
      <c r="G10" s="67"/>
      <c r="H10" s="67"/>
    </row>
    <row r="11" spans="1:13" ht="21" thickBot="1" x14ac:dyDescent="0.25">
      <c r="A11" s="109" t="s">
        <v>32</v>
      </c>
      <c r="B11" s="110"/>
      <c r="C11" s="110"/>
      <c r="D11" s="110"/>
      <c r="E11" s="111"/>
      <c r="F11" s="68"/>
      <c r="G11" s="59"/>
      <c r="H11" s="69"/>
      <c r="I11" s="69"/>
      <c r="J11" s="69"/>
      <c r="K11" s="70"/>
      <c r="M11" s="69"/>
    </row>
    <row r="12" spans="1:13" ht="13.5" thickBot="1" x14ac:dyDescent="0.25">
      <c r="A12" s="71"/>
      <c r="B12" s="72" t="s">
        <v>13</v>
      </c>
      <c r="C12" s="73" t="s">
        <v>11</v>
      </c>
      <c r="D12" s="74" t="s">
        <v>33</v>
      </c>
      <c r="E12" s="74" t="s">
        <v>34</v>
      </c>
      <c r="F12" s="75"/>
      <c r="G12" s="76"/>
      <c r="H12" s="77"/>
      <c r="I12" s="70"/>
      <c r="J12" s="70"/>
      <c r="K12" s="70"/>
      <c r="L12" s="77"/>
      <c r="M12" s="70"/>
    </row>
    <row r="13" spans="1:13" ht="15" x14ac:dyDescent="0.2">
      <c r="A13" s="78" t="str">
        <f>A3</f>
        <v>Tellepsen</v>
      </c>
      <c r="B13" s="79">
        <f>((1-(H3-H7)/H7)*30)</f>
        <v>30</v>
      </c>
      <c r="C13" s="80">
        <f>RANK(B13,$B$13:$B$15,0)</f>
        <v>1</v>
      </c>
      <c r="D13" s="81">
        <f>$H$7-H3</f>
        <v>0</v>
      </c>
      <c r="E13" s="82">
        <f>(-D13/$H$7)</f>
        <v>0</v>
      </c>
      <c r="F13" s="83"/>
      <c r="G13" s="84"/>
      <c r="H13" s="70"/>
      <c r="I13" s="69"/>
      <c r="J13" s="69"/>
      <c r="K13" s="69"/>
      <c r="L13" s="77"/>
      <c r="M13" s="69"/>
    </row>
    <row r="14" spans="1:13" ht="15" x14ac:dyDescent="0.2">
      <c r="A14" s="78" t="str">
        <f t="shared" ref="A14:A15" si="1">A4</f>
        <v>Turner</v>
      </c>
      <c r="B14" s="85">
        <f>((1-(H4-H7)/H7)*30)</f>
        <v>25.892013896458266</v>
      </c>
      <c r="C14" s="80">
        <f>RANK(B14,$B$13:$B$15,0)</f>
        <v>2</v>
      </c>
      <c r="D14" s="81">
        <f>$H$7-H4</f>
        <v>-331737.70637451624</v>
      </c>
      <c r="E14" s="82">
        <f>(-D14/$H$7)</f>
        <v>0.13693287011805777</v>
      </c>
      <c r="F14" s="83"/>
      <c r="G14" s="84"/>
      <c r="H14" s="70"/>
      <c r="I14" s="69"/>
      <c r="J14" s="69"/>
      <c r="K14" s="69"/>
      <c r="L14" s="77"/>
      <c r="M14" s="69"/>
    </row>
    <row r="15" spans="1:13" ht="15" x14ac:dyDescent="0.2">
      <c r="A15" s="78" t="str">
        <f t="shared" si="1"/>
        <v>Vaughn</v>
      </c>
      <c r="B15" s="85">
        <f>((1-(H5-H7)/H7)*30)</f>
        <v>24.727922873265371</v>
      </c>
      <c r="C15" s="80">
        <f>RANK(B15,$B$13:$B$15,0)</f>
        <v>3</v>
      </c>
      <c r="D15" s="81">
        <f>$H$7-H5</f>
        <v>-425743.10861096345</v>
      </c>
      <c r="E15" s="82">
        <f>(-D15/$H$7)</f>
        <v>0.17573590422448773</v>
      </c>
      <c r="F15" s="83"/>
      <c r="G15" s="86" t="s">
        <v>18</v>
      </c>
      <c r="H15" s="70"/>
      <c r="I15" s="69"/>
      <c r="J15" s="69"/>
      <c r="K15" s="69"/>
      <c r="L15" s="77"/>
      <c r="M15" s="69"/>
    </row>
    <row r="16" spans="1:13" x14ac:dyDescent="0.2">
      <c r="H16" s="69"/>
      <c r="I16" s="69"/>
      <c r="J16" s="69"/>
      <c r="K16" s="69"/>
      <c r="L16" s="69"/>
      <c r="M16" s="69"/>
    </row>
    <row r="17" spans="6:13" ht="13.5" thickBot="1" x14ac:dyDescent="0.25">
      <c r="H17" s="69"/>
      <c r="I17" s="69"/>
      <c r="J17" s="69"/>
      <c r="K17" s="69"/>
      <c r="L17" s="69"/>
      <c r="M17" s="69"/>
    </row>
    <row r="18" spans="6:13" ht="135.75" customHeight="1" thickBot="1" x14ac:dyDescent="0.25">
      <c r="F18" s="87" t="s">
        <v>43</v>
      </c>
      <c r="H18" s="88"/>
      <c r="I18" s="69"/>
      <c r="J18" s="89"/>
      <c r="K18" s="89"/>
      <c r="L18" s="89"/>
      <c r="M18" s="89"/>
    </row>
  </sheetData>
  <mergeCells count="3">
    <mergeCell ref="A1:A2"/>
    <mergeCell ref="D1:E1"/>
    <mergeCell ref="A11:E11"/>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abSelected="1" workbookViewId="0">
      <selection activeCell="A3" sqref="A3:I3"/>
    </sheetView>
  </sheetViews>
  <sheetFormatPr defaultRowHeight="15" x14ac:dyDescent="0.2"/>
  <cols>
    <col min="1" max="1" width="33" style="12" customWidth="1"/>
    <col min="2" max="3" width="7" style="12" bestFit="1" customWidth="1"/>
    <col min="4" max="7" width="7.7109375" style="12" customWidth="1"/>
    <col min="8" max="8" width="8.85546875" style="12" customWidth="1"/>
    <col min="9" max="9" width="7.5703125" style="12" customWidth="1"/>
    <col min="10" max="10" width="8.28515625" style="12" customWidth="1"/>
    <col min="11" max="14" width="4.140625" style="12" bestFit="1" customWidth="1"/>
    <col min="15" max="16" width="4.140625" style="12" customWidth="1"/>
    <col min="17" max="17" width="7.140625" style="12" bestFit="1" customWidth="1"/>
    <col min="18" max="16384" width="9.140625" style="12"/>
  </cols>
  <sheetData>
    <row r="1" spans="1:19" ht="15.75" x14ac:dyDescent="0.25">
      <c r="A1" s="10" t="s">
        <v>8</v>
      </c>
      <c r="B1" s="11"/>
      <c r="C1" s="10"/>
      <c r="D1" s="10"/>
      <c r="E1" s="10"/>
      <c r="F1" s="10"/>
      <c r="G1" s="10"/>
      <c r="H1" s="10"/>
      <c r="I1" s="10"/>
    </row>
    <row r="2" spans="1:19" ht="6" customHeight="1" x14ac:dyDescent="0.25">
      <c r="A2" s="10"/>
      <c r="B2" s="11"/>
      <c r="C2" s="10"/>
      <c r="D2" s="10"/>
      <c r="E2" s="10"/>
      <c r="F2" s="10"/>
      <c r="G2" s="10"/>
      <c r="H2" s="10"/>
      <c r="I2" s="10"/>
    </row>
    <row r="3" spans="1:19" ht="15.75" x14ac:dyDescent="0.25">
      <c r="A3" s="112" t="s">
        <v>44</v>
      </c>
      <c r="B3" s="112"/>
      <c r="C3" s="112"/>
      <c r="D3" s="112"/>
      <c r="E3" s="112"/>
      <c r="F3" s="112"/>
      <c r="G3" s="112"/>
      <c r="H3" s="112"/>
      <c r="I3" s="112"/>
    </row>
    <row r="4" spans="1:19" x14ac:dyDescent="0.2">
      <c r="A4" s="11"/>
      <c r="B4" s="11"/>
      <c r="C4" s="11"/>
      <c r="D4" s="11"/>
      <c r="E4" s="11"/>
      <c r="F4" s="11"/>
      <c r="G4" s="11"/>
      <c r="H4" s="13"/>
      <c r="I4" s="13"/>
    </row>
    <row r="5" spans="1:19" ht="15.75" x14ac:dyDescent="0.25">
      <c r="H5" s="26" t="s">
        <v>14</v>
      </c>
      <c r="I5" s="14"/>
      <c r="J5" s="26"/>
      <c r="K5" s="14"/>
      <c r="Q5" s="113" t="s">
        <v>11</v>
      </c>
      <c r="R5" s="113"/>
    </row>
    <row r="6" spans="1:19" s="17" customFormat="1" ht="135" customHeight="1" x14ac:dyDescent="0.2">
      <c r="A6" s="15"/>
      <c r="B6" s="16" t="s">
        <v>1</v>
      </c>
      <c r="C6" s="16" t="s">
        <v>2</v>
      </c>
      <c r="D6" s="16" t="s">
        <v>3</v>
      </c>
      <c r="E6" s="16" t="s">
        <v>4</v>
      </c>
      <c r="F6" s="16" t="s">
        <v>5</v>
      </c>
      <c r="G6" s="16" t="s">
        <v>37</v>
      </c>
      <c r="H6" s="29" t="s">
        <v>12</v>
      </c>
      <c r="J6" s="12"/>
      <c r="K6" s="16" t="str">
        <f t="shared" ref="K6:P6" si="0">B6</f>
        <v>Evaluator 1</v>
      </c>
      <c r="L6" s="16" t="str">
        <f t="shared" si="0"/>
        <v>Evaluator 2</v>
      </c>
      <c r="M6" s="16" t="str">
        <f t="shared" si="0"/>
        <v>Evaluator 3</v>
      </c>
      <c r="N6" s="16" t="str">
        <f t="shared" si="0"/>
        <v>Evaluator 4</v>
      </c>
      <c r="O6" s="16" t="str">
        <f t="shared" si="0"/>
        <v>Evaluator 5</v>
      </c>
      <c r="P6" s="16" t="str">
        <f t="shared" si="0"/>
        <v>Evaluator 6</v>
      </c>
      <c r="Q6" s="29" t="s">
        <v>15</v>
      </c>
      <c r="R6" s="24" t="s">
        <v>10</v>
      </c>
    </row>
    <row r="7" spans="1:19" ht="16.5" customHeight="1" x14ac:dyDescent="0.2">
      <c r="A7" s="19" t="str">
        <f>'Evaluator 1'!A4:C4</f>
        <v>Tellepsen</v>
      </c>
      <c r="B7" s="92">
        <f>'Evaluator 1'!I4</f>
        <v>81.400000000000006</v>
      </c>
      <c r="C7" s="92">
        <f>'Evaluator 2'!I4</f>
        <v>88.5</v>
      </c>
      <c r="D7" s="92">
        <f>'Evaluator 3'!I4</f>
        <v>76.5</v>
      </c>
      <c r="E7" s="92">
        <f>'Evaluator 4'!I4</f>
        <v>71</v>
      </c>
      <c r="F7" s="92">
        <f>'Evaluator 5'!I4</f>
        <v>90.25</v>
      </c>
      <c r="G7" s="92">
        <f>'Evaluator 6'!I4</f>
        <v>85.7</v>
      </c>
      <c r="H7" s="30">
        <f>AVERAGE(B7:G7)</f>
        <v>82.224999999999994</v>
      </c>
      <c r="I7" s="27"/>
      <c r="J7" s="27"/>
      <c r="K7" s="18">
        <f>RANK(B7,$B$7:$B$9,0)</f>
        <v>2</v>
      </c>
      <c r="L7" s="18">
        <f>RANK(C7,$C$7:$C$9,0)</f>
        <v>2</v>
      </c>
      <c r="M7" s="18">
        <f>RANK(D7,$D$7:$D$9,0)</f>
        <v>2</v>
      </c>
      <c r="N7" s="18">
        <f>RANK(E7,$E$7:$E$9,0)</f>
        <v>3</v>
      </c>
      <c r="O7" s="18">
        <f>RANK(F7,$F$7:$F$9,0)</f>
        <v>1</v>
      </c>
      <c r="P7" s="18">
        <f>RANK(G7,$G$7:$G$9,0)</f>
        <v>2</v>
      </c>
      <c r="Q7" s="32">
        <f>AVERAGE(K7:P7)</f>
        <v>2</v>
      </c>
      <c r="R7" s="21">
        <f>RANK(Q7,$Q$7:$Q$9,1)</f>
        <v>2</v>
      </c>
    </row>
    <row r="8" spans="1:19" ht="16.5" customHeight="1" x14ac:dyDescent="0.2">
      <c r="A8" s="19" t="str">
        <f>'Evaluator 1'!A5:C5</f>
        <v>Turner</v>
      </c>
      <c r="B8" s="92">
        <f>'Evaluator 1'!I5</f>
        <v>73.292013896458258</v>
      </c>
      <c r="C8" s="92">
        <f>'Evaluator 2'!I5</f>
        <v>78.392013896458266</v>
      </c>
      <c r="D8" s="92">
        <f>'Evaluator 3'!I5</f>
        <v>74.892013896458266</v>
      </c>
      <c r="E8" s="92">
        <f>'Evaluator 4'!I5</f>
        <v>71.892013896458266</v>
      </c>
      <c r="F8" s="92">
        <f>'Evaluator 5'!I5</f>
        <v>83.392013896458266</v>
      </c>
      <c r="G8" s="92">
        <f>'Evaluator 6'!I5</f>
        <v>69.192013896458263</v>
      </c>
      <c r="H8" s="31">
        <f>AVERAGE(B8:G8)</f>
        <v>75.175347229791598</v>
      </c>
      <c r="I8" s="28"/>
      <c r="J8" s="28"/>
      <c r="K8" s="18">
        <f>RANK(B8,$B$7:$B$9,0)</f>
        <v>3</v>
      </c>
      <c r="L8" s="18">
        <f>RANK(C8,$C$7:$C$9,0)</f>
        <v>3</v>
      </c>
      <c r="M8" s="18">
        <f>RANK(D8,$D$7:$D$9,0)</f>
        <v>3</v>
      </c>
      <c r="N8" s="18">
        <f>RANK(E8,$E$7:$E$9,0)</f>
        <v>2</v>
      </c>
      <c r="O8" s="18">
        <f>RANK(F8,$F$7:$F$9,0)</f>
        <v>3</v>
      </c>
      <c r="P8" s="18">
        <f>RANK(G8,$G$7:$G$9,0)</f>
        <v>3</v>
      </c>
      <c r="Q8" s="33">
        <f>AVERAGE(K8:P8)</f>
        <v>2.8333333333333335</v>
      </c>
      <c r="R8" s="21">
        <f>RANK(Q8,$Q$7:$Q$9,1)</f>
        <v>3</v>
      </c>
    </row>
    <row r="9" spans="1:19" ht="16.5" customHeight="1" x14ac:dyDescent="0.2">
      <c r="A9" s="19" t="str">
        <f>'Evaluator 1'!A6:C6</f>
        <v>Vaughn</v>
      </c>
      <c r="B9" s="92">
        <f>'Evaluator 1'!I6</f>
        <v>87.827922873265379</v>
      </c>
      <c r="C9" s="92">
        <f>'Evaluator 2'!I6</f>
        <v>89.227922873265371</v>
      </c>
      <c r="D9" s="92">
        <f>'Evaluator 3'!I6</f>
        <v>94.727922873265371</v>
      </c>
      <c r="E9" s="92">
        <f>'Evaluator 4'!I6</f>
        <v>82.727922873265371</v>
      </c>
      <c r="F9" s="92">
        <f>'Evaluator 5'!I6</f>
        <v>84.727922873265371</v>
      </c>
      <c r="G9" s="92">
        <f>'Evaluator 6'!I6</f>
        <v>92.927922873265373</v>
      </c>
      <c r="H9" s="31">
        <f>AVERAGE(B9:G9)</f>
        <v>88.694589539932039</v>
      </c>
      <c r="I9" s="28"/>
      <c r="J9" s="28"/>
      <c r="K9" s="18">
        <f>RANK(B9,$B$7:$B$9,0)</f>
        <v>1</v>
      </c>
      <c r="L9" s="18">
        <f>RANK(C9,$C$7:$C$9,0)</f>
        <v>1</v>
      </c>
      <c r="M9" s="18">
        <f>RANK(D9,$D$7:$D$9,0)</f>
        <v>1</v>
      </c>
      <c r="N9" s="18">
        <f>RANK(E9,$E$7:$E$9,0)</f>
        <v>1</v>
      </c>
      <c r="O9" s="18">
        <f>RANK(F9,$F$7:$F$9,0)</f>
        <v>2</v>
      </c>
      <c r="P9" s="18">
        <f>RANK(G9,$G$7:$G$9,0)</f>
        <v>1</v>
      </c>
      <c r="Q9" s="33">
        <f>AVERAGE(K9:P9)</f>
        <v>1.1666666666666667</v>
      </c>
      <c r="R9" s="21">
        <f>RANK(Q9,$Q$7:$Q$9,1)</f>
        <v>1</v>
      </c>
      <c r="S9" s="93"/>
    </row>
    <row r="10" spans="1:19" x14ac:dyDescent="0.2">
      <c r="J10" s="25"/>
    </row>
    <row r="15" spans="1:19" x14ac:dyDescent="0.2">
      <c r="A15" s="20" t="s">
        <v>9</v>
      </c>
    </row>
    <row r="16" spans="1:19" x14ac:dyDescent="0.2">
      <c r="A16" s="20"/>
    </row>
  </sheetData>
  <mergeCells count="2">
    <mergeCell ref="A3:I3"/>
    <mergeCell ref="Q5:R5"/>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Evaluator 1</vt:lpstr>
      <vt:lpstr>Evaluator 2</vt:lpstr>
      <vt:lpstr>Evaluator 3</vt:lpstr>
      <vt:lpstr>Evaluator 4</vt:lpstr>
      <vt:lpstr>Evaluator 5</vt:lpstr>
      <vt:lpstr>Evaluator 6</vt:lpstr>
      <vt:lpstr>HUB</vt:lpstr>
      <vt:lpstr>Cost Summary</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2020-01-22T15:35:18Z</dcterms:modified>
</cp:coreProperties>
</file>