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02_10.11.19\"/>
    </mc:Choice>
  </mc:AlternateContent>
  <bookViews>
    <workbookView xWindow="0" yWindow="0" windowWidth="28800" windowHeight="14235" tabRatio="722" activeTab="8"/>
  </bookViews>
  <sheets>
    <sheet name="Evaluator 1" sheetId="2" r:id="rId1"/>
    <sheet name="Evaluator 2" sheetId="3" r:id="rId2"/>
    <sheet name="Evaluator 3" sheetId="5" r:id="rId3"/>
    <sheet name="Evaluator 4" sheetId="9" r:id="rId4"/>
    <sheet name="Evaluator 5" sheetId="10" r:id="rId5"/>
    <sheet name="Evaluator 6" sheetId="14" r:id="rId6"/>
    <sheet name="Pricing Score Calculation" sheetId="13" r:id="rId7"/>
    <sheet name="Summary" sheetId="1" r:id="rId8"/>
    <sheet name="Criteria" sheetId="15"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S15" i="15" l="1"/>
  <c r="P15" i="15"/>
  <c r="M15" i="15"/>
  <c r="J15" i="15"/>
  <c r="G15" i="15"/>
  <c r="D15" i="15"/>
  <c r="T15" i="15" s="1"/>
  <c r="T14" i="15"/>
  <c r="S14" i="15"/>
  <c r="P14" i="15"/>
  <c r="M14" i="15"/>
  <c r="J14" i="15"/>
  <c r="G14" i="15"/>
  <c r="D14" i="15"/>
  <c r="S13" i="15"/>
  <c r="T13" i="15" s="1"/>
  <c r="P13" i="15"/>
  <c r="M13" i="15"/>
  <c r="J13" i="15"/>
  <c r="G13" i="15"/>
  <c r="D13" i="15"/>
  <c r="B8" i="1" l="1"/>
  <c r="C8" i="1"/>
  <c r="D8" i="1"/>
  <c r="E8" i="1"/>
  <c r="F8" i="1"/>
  <c r="B9" i="1"/>
  <c r="C9" i="1"/>
  <c r="D9" i="1"/>
  <c r="E9" i="1"/>
  <c r="F9" i="1"/>
  <c r="F7" i="1"/>
  <c r="E7" i="1"/>
  <c r="D7" i="1"/>
  <c r="C7" i="1"/>
  <c r="H4" i="10"/>
  <c r="H5" i="10"/>
  <c r="H6" i="10"/>
  <c r="B5" i="14"/>
  <c r="H5" i="14" s="1"/>
  <c r="G8" i="1" s="1"/>
  <c r="B6" i="14"/>
  <c r="H6" i="14" s="1"/>
  <c r="G9" i="1" s="1"/>
  <c r="B4" i="14"/>
  <c r="H4" i="14" s="1"/>
  <c r="G7" i="1" s="1"/>
  <c r="B5" i="10"/>
  <c r="B6" i="10"/>
  <c r="B4" i="10"/>
  <c r="B5" i="9"/>
  <c r="H5" i="9" s="1"/>
  <c r="B6" i="9"/>
  <c r="H6" i="9" s="1"/>
  <c r="B4" i="9"/>
  <c r="H4" i="9" s="1"/>
  <c r="B5" i="5"/>
  <c r="H5" i="5" s="1"/>
  <c r="B6" i="5"/>
  <c r="H6" i="5" s="1"/>
  <c r="B4" i="5"/>
  <c r="H4" i="5" s="1"/>
  <c r="B5" i="3"/>
  <c r="H5" i="3" s="1"/>
  <c r="B6" i="3"/>
  <c r="H6" i="3" s="1"/>
  <c r="B4" i="3"/>
  <c r="H4" i="3" s="1"/>
  <c r="B5" i="2"/>
  <c r="B6" i="2"/>
  <c r="B4" i="2"/>
  <c r="A6" i="13" l="1"/>
  <c r="A7" i="13"/>
  <c r="A5" i="13"/>
  <c r="L6" i="1" l="1"/>
  <c r="M6" i="1"/>
  <c r="N6" i="1"/>
  <c r="O6" i="1"/>
  <c r="P6" i="1"/>
  <c r="K6" i="1"/>
  <c r="H5" i="2" l="1"/>
  <c r="H6" i="2"/>
  <c r="H4" i="2"/>
  <c r="B7" i="1" s="1"/>
  <c r="K9" i="1" l="1"/>
  <c r="K8" i="1"/>
  <c r="K7" i="1"/>
  <c r="D5" i="13"/>
  <c r="E5" i="13" s="1"/>
  <c r="E7" i="13" l="1"/>
  <c r="E6" i="13"/>
  <c r="H7" i="1" l="1"/>
  <c r="P8" i="1" l="1"/>
  <c r="L9" i="1"/>
  <c r="N9" i="1"/>
  <c r="P7" i="1"/>
  <c r="O9" i="1"/>
  <c r="M9" i="1"/>
  <c r="O7" i="1"/>
  <c r="L7" i="1"/>
  <c r="M7" i="1"/>
  <c r="N7" i="1"/>
  <c r="N8" i="1"/>
  <c r="H9" i="1"/>
  <c r="P9" i="1"/>
  <c r="O8" i="1"/>
  <c r="H8" i="1"/>
  <c r="M8" i="1"/>
  <c r="L8" i="1"/>
  <c r="A8" i="1"/>
  <c r="A9" i="1"/>
  <c r="A7" i="1"/>
  <c r="Q7" i="1" l="1"/>
  <c r="Q9" i="1"/>
  <c r="Q8" i="1"/>
  <c r="R7" i="1" l="1"/>
  <c r="R8" i="1"/>
  <c r="R9" i="1"/>
</calcChain>
</file>

<file path=xl/sharedStrings.xml><?xml version="1.0" encoding="utf-8"?>
<sst xmlns="http://schemas.openxmlformats.org/spreadsheetml/2006/main" count="115" uniqueCount="51">
  <si>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</si>
  <si>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</si>
  <si>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</si>
  <si>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</si>
  <si>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</si>
  <si>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</si>
  <si>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</si>
  <si>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</si>
  <si>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</si>
  <si>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</si>
  <si>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</si>
  <si>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</si>
  <si>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</si>
  <si>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</si>
  <si>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</si>
  <si>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</si>
  <si>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</si>
  <si>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</si>
  <si>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</si>
  <si>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</si>
  <si>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</si>
  <si>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</si>
  <si>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</si>
  <si>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</si>
  <si>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</si>
  <si>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</si>
  <si>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Evaluator 6</t>
  </si>
  <si>
    <t>J.T. Vaughn Construction, LLC</t>
  </si>
  <si>
    <t xml:space="preserve">A Status Construction </t>
  </si>
  <si>
    <t xml:space="preserve">Corestone Construction </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</si>
  <si>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</si>
  <si>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RFP FY20 Winter Parking Lot Maintenance project</t>
  </si>
  <si>
    <t xml:space="preserve">University of Houston Evaluation Matrix         
</t>
  </si>
  <si>
    <t>RFP 730-19189 FY20 Winter Parking Lot Maintenance Project</t>
  </si>
  <si>
    <t xml:space="preserve">Name: </t>
  </si>
  <si>
    <t>Evaluation Due Date: 9/25/2019 @ 5:00 PM</t>
  </si>
  <si>
    <t xml:space="preserve"> Criteria 1</t>
  </si>
  <si>
    <t xml:space="preserve"> Criteria 2</t>
  </si>
  <si>
    <t xml:space="preserve"> Criteria 3</t>
  </si>
  <si>
    <t xml:space="preserve"> Criteria 4</t>
  </si>
  <si>
    <t xml:space="preserve"> Criteria 5</t>
  </si>
  <si>
    <t xml:space="preserve"> Criteria 6</t>
  </si>
  <si>
    <t>Respondent’s qualifications and experience with a focus on renovations with short durations completed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</si>
  <si>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</si>
  <si>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</si>
  <si>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</si>
  <si>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</si>
  <si>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</si>
  <si>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Non-Disclosure:</t>
  </si>
  <si>
    <t>Updated: 6/18</t>
  </si>
  <si>
    <r>
      <rPr>
        <b/>
        <sz val="9"/>
        <rFont val="Arial"/>
        <family val="2"/>
      </rPr>
      <t xml:space="preserve">Respondent’s Cost and Delivery Proposal (Section 4.2)
</t>
    </r>
    <r>
      <rPr>
        <b/>
        <sz val="9"/>
        <color rgb="FFFF0000"/>
        <rFont val="Arial"/>
        <family val="2"/>
      </rPr>
      <t xml:space="preserve">
**Only Evaluator 6 will evaluate this.  Everyone else leave this blank**</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</si>
</sst>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11"/>
      <color theme="1"/>
      <name val="Calibri"/>
      <family val="2"/>
      <scheme val="minor"/>
    </font>
    <font>
      <sz val="10"/>
      <color theme="1"/>
      <name val="Arial"/>
      <family val="2"/>
    </font>
    <font>
      <b/>
      <sz val="9"/>
      <color rgb="FFFF0000"/>
      <name val="Arial"/>
      <family val="2"/>
    </font>
    <font>
      <b/>
      <sz val="9"/>
      <name val="Arial"/>
      <family val="2"/>
    </font>
    <font>
      <b/>
      <sz val="8"/>
      <name val="Arial"/>
      <family val="2"/>
    </font>
    <font>
      <u/>
      <sz val="11"/>
      <color theme="10"/>
      <name val="Calibri"/>
      <family val="2"/>
      <scheme val="minor"/>
    </font>
  </fonts>
  <fills count="32">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mediumGray">
        <bgColor theme="0"/>
      </patternFill>
    </fill>
    <fill>
      <patternFill patternType="mediumGray"/>
    </fill>
    <fill>
      <patternFill patternType="solid">
        <fgColor theme="0" tint="-0.34998626667073579"/>
        <bgColor indexed="64"/>
      </patternFill>
    </fill>
  </fills>
  <borders count="3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15">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54" fillId="0" borderId="0" applyNumberFormat="0" applyFill="0" applyBorder="0" applyAlignment="0" applyProtection="0"/>
  </cellStyleXfs>
  <cellXfs count="116">
    <xf numFmtId="0" fontId="0" fillId="0" borderId="0" xfId="0"/>
    <xf numFmtId="0" fontId="18" fillId="0" borderId="0" xfId="0" applyFont="1" applyBorder="1" applyAlignment="1"/>
    <xf numFmtId="0" fontId="0" fillId="0" borderId="0" xfId="0" applyBorder="1"/>
    <xf numFmtId="0" fontId="18" fillId="0" borderId="0" xfId="0" applyFont="1" applyBorder="1" applyAlignment="1"/>
    <xf numFmtId="0" fontId="0" fillId="0" borderId="0" xfId="0"/>
    <xf numFmtId="0" fontId="20" fillId="0" borderId="0" xfId="0" applyFont="1"/>
    <xf numFmtId="0" fontId="0" fillId="0" borderId="0" xfId="0"/>
    <xf numFmtId="0" fontId="18" fillId="0" borderId="0" xfId="0" applyFont="1" applyBorder="1" applyAlignment="1">
      <alignment horizontal="left"/>
    </xf>
    <xf numFmtId="0" fontId="42" fillId="0" borderId="0" xfId="0" applyFont="1" applyBorder="1" applyAlignment="1">
      <alignment horizontal="left"/>
    </xf>
    <xf numFmtId="0" fontId="42" fillId="26" borderId="0" xfId="0" applyFont="1" applyFill="1" applyAlignment="1"/>
    <xf numFmtId="0" fontId="43" fillId="26" borderId="0" xfId="0" applyFont="1" applyFill="1"/>
    <xf numFmtId="0" fontId="19" fillId="26" borderId="0" xfId="0" applyFont="1" applyFill="1"/>
    <xf numFmtId="0" fontId="43" fillId="26" borderId="0" xfId="0" applyFont="1" applyFill="1" applyBorder="1"/>
    <xf numFmtId="0" fontId="18" fillId="26" borderId="0" xfId="0" applyFont="1" applyFill="1"/>
    <xf numFmtId="0" fontId="18" fillId="26" borderId="0" xfId="0" applyFont="1" applyFill="1" applyBorder="1" applyAlignment="1">
      <alignment horizontal="left" vertical="center"/>
    </xf>
    <xf numFmtId="0" fontId="18" fillId="26" borderId="0" xfId="0" applyFont="1" applyFill="1" applyBorder="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right"/>
    </xf>
    <xf numFmtId="0" fontId="19" fillId="26" borderId="11" xfId="0" applyFont="1" applyFill="1" applyBorder="1" applyAlignment="1">
      <alignment horizontal="left"/>
    </xf>
    <xf numFmtId="0" fontId="44" fillId="26" borderId="0" xfId="0" applyFont="1" applyFill="1"/>
    <xf numFmtId="0" fontId="40" fillId="25" borderId="13" xfId="0" applyFont="1" applyFill="1" applyBorder="1" applyAlignment="1">
      <alignment horizontal="right"/>
    </xf>
    <xf numFmtId="0" fontId="46" fillId="0" borderId="10" xfId="100" applyFont="1" applyBorder="1" applyAlignment="1">
      <alignment horizontal="right"/>
    </xf>
    <xf numFmtId="0" fontId="46" fillId="0" borderId="10" xfId="100" applyFont="1" applyBorder="1" applyAlignment="1">
      <alignment horizontal="right"/>
    </xf>
    <xf numFmtId="0" fontId="48" fillId="0" borderId="10" xfId="100" applyFont="1" applyFill="1" applyBorder="1" applyAlignment="1">
      <alignment horizontal="right"/>
    </xf>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6" fillId="0" borderId="0" xfId="98" applyFont="1" applyAlignment="1"/>
    <xf numFmtId="0" fontId="42" fillId="26" borderId="0" xfId="0" applyFont="1" applyFill="1" applyAlignment="1">
      <alignment horizontal="right"/>
    </xf>
    <xf numFmtId="2" fontId="0" fillId="0" borderId="0" xfId="0" applyNumberFormat="1"/>
    <xf numFmtId="0" fontId="19" fillId="26" borderId="11" xfId="0" applyFont="1" applyFill="1" applyBorder="1"/>
    <xf numFmtId="0" fontId="19" fillId="26" borderId="12" xfId="0" applyFont="1" applyFill="1" applyBorder="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4" fontId="19" fillId="26" borderId="22" xfId="0" applyNumberFormat="1" applyFont="1" applyFill="1" applyBorder="1" applyAlignment="1">
      <alignment horizontal="right"/>
    </xf>
    <xf numFmtId="0" fontId="19" fillId="26" borderId="13" xfId="0" applyFont="1" applyFill="1" applyBorder="1" applyAlignment="1">
      <alignment horizontal="right"/>
    </xf>
    <xf numFmtId="0" fontId="46" fillId="0" borderId="21" xfId="98" applyFont="1" applyBorder="1" applyAlignment="1">
      <alignment vertical="center"/>
    </xf>
    <xf numFmtId="44" fontId="41" fillId="24" borderId="0" xfId="105" applyFont="1" applyFill="1"/>
    <xf numFmtId="0" fontId="48" fillId="0" borderId="10" xfId="100" applyFont="1" applyBorder="1" applyAlignment="1">
      <alignment horizontal="right"/>
    </xf>
    <xf numFmtId="2" fontId="47" fillId="0" borderId="0" xfId="98" applyNumberFormat="1" applyFont="1"/>
    <xf numFmtId="2" fontId="47" fillId="0" borderId="0" xfId="0" applyNumberFormat="1" applyFont="1"/>
    <xf numFmtId="2" fontId="19" fillId="26" borderId="11" xfId="0" applyNumberFormat="1" applyFont="1" applyFill="1" applyBorder="1"/>
    <xf numFmtId="0" fontId="46" fillId="0" borderId="0" xfId="98" applyFont="1" applyAlignment="1">
      <alignment horizontal="left"/>
    </xf>
    <xf numFmtId="0" fontId="45" fillId="0" borderId="10" xfId="100" applyFont="1" applyBorder="1" applyAlignment="1">
      <alignment horizontal="center"/>
    </xf>
    <xf numFmtId="0" fontId="19" fillId="27" borderId="11" xfId="0" applyFont="1" applyFill="1" applyBorder="1" applyAlignment="1">
      <alignment horizontal="left"/>
    </xf>
    <xf numFmtId="2" fontId="19" fillId="27" borderId="11" xfId="0" applyNumberFormat="1" applyFont="1" applyFill="1" applyBorder="1"/>
    <xf numFmtId="0" fontId="19" fillId="27" borderId="0" xfId="0" applyFont="1" applyFill="1"/>
    <xf numFmtId="0" fontId="40" fillId="27" borderId="13" xfId="0" applyFont="1" applyFill="1" applyBorder="1" applyAlignment="1">
      <alignment horizontal="right"/>
    </xf>
    <xf numFmtId="0" fontId="19" fillId="27" borderId="13" xfId="0" applyFont="1" applyFill="1" applyBorder="1" applyAlignment="1">
      <alignment horizontal="right"/>
    </xf>
    <xf numFmtId="0" fontId="19" fillId="27" borderId="12" xfId="0" applyFont="1" applyFill="1" applyBorder="1"/>
    <xf numFmtId="4" fontId="19" fillId="27" borderId="22" xfId="0" applyNumberFormat="1" applyFont="1" applyFill="1" applyBorder="1" applyAlignment="1">
      <alignment horizontal="right"/>
    </xf>
    <xf numFmtId="0" fontId="19" fillId="27" borderId="11" xfId="0" applyFont="1" applyFill="1" applyBorder="1" applyAlignment="1">
      <alignment horizontal="right"/>
    </xf>
    <xf numFmtId="0" fontId="20" fillId="0" borderId="0" xfId="98" applyFont="1"/>
    <xf numFmtId="0" fontId="20" fillId="0" borderId="0" xfId="98" applyFont="1"/>
    <xf numFmtId="0" fontId="20" fillId="0" borderId="0" xfId="98" applyFont="1"/>
    <xf numFmtId="0" fontId="20" fillId="0" borderId="0" xfId="98" applyFont="1"/>
    <xf numFmtId="0" fontId="20" fillId="0" borderId="0" xfId="98" applyFont="1"/>
    <xf numFmtId="0" fontId="20" fillId="0" borderId="0" xfId="98" applyFont="1"/>
    <xf numFmtId="1" fontId="20" fillId="0" borderId="23" xfId="1" applyNumberFormat="1" applyFont="1" applyBorder="1" applyAlignment="1">
      <alignment horizontal="center" vertical="center"/>
    </xf>
    <xf numFmtId="1" fontId="20" fillId="0" borderId="0" xfId="1" applyNumberFormat="1" applyFont="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24" borderId="0" xfId="0" applyFont="1" applyFill="1" applyAlignment="1">
      <alignment horizontal="left"/>
    </xf>
    <xf numFmtId="0" fontId="42" fillId="26" borderId="0" xfId="0" applyFont="1" applyFill="1" applyAlignment="1">
      <alignment horizontal="right"/>
    </xf>
    <xf numFmtId="0" fontId="18" fillId="26" borderId="0" xfId="98" applyFont="1" applyFill="1" applyAlignment="1">
      <alignment horizontal="left" wrapText="1"/>
    </xf>
    <xf numFmtId="0" fontId="18" fillId="26" borderId="0" xfId="98" applyFont="1" applyFill="1" applyAlignment="1">
      <alignment horizontal="left" wrapText="1"/>
    </xf>
    <xf numFmtId="0" fontId="20" fillId="26" borderId="0" xfId="98" applyFont="1" applyFill="1"/>
    <xf numFmtId="0" fontId="18" fillId="0" borderId="0" xfId="98" applyFont="1" applyFill="1"/>
    <xf numFmtId="0" fontId="19" fillId="26" borderId="0" xfId="98" applyFont="1" applyFill="1"/>
    <xf numFmtId="0" fontId="50" fillId="24" borderId="0" xfId="113" applyFont="1" applyFill="1" applyBorder="1" applyAlignment="1" applyProtection="1">
      <protection locked="0"/>
    </xf>
    <xf numFmtId="0" fontId="20" fillId="26" borderId="0" xfId="113" applyFont="1" applyFill="1" applyBorder="1" applyAlignment="1">
      <alignment horizontal="center"/>
    </xf>
    <xf numFmtId="0" fontId="50" fillId="26" borderId="0" xfId="113" applyFont="1" applyFill="1" applyBorder="1" applyAlignment="1" applyProtection="1"/>
    <xf numFmtId="165" fontId="50" fillId="0" borderId="0" xfId="113" applyNumberFormat="1" applyFont="1" applyFill="1" applyBorder="1" applyAlignment="1">
      <alignment horizontal="center"/>
    </xf>
    <xf numFmtId="0" fontId="50" fillId="26" borderId="0" xfId="113" applyFont="1" applyFill="1" applyBorder="1" applyAlignment="1"/>
    <xf numFmtId="0" fontId="45" fillId="26" borderId="0" xfId="113" applyFont="1" applyFill="1" applyBorder="1" applyAlignment="1"/>
    <xf numFmtId="0" fontId="20" fillId="26" borderId="0" xfId="98" applyFont="1" applyFill="1" applyAlignment="1">
      <alignment horizontal="center"/>
    </xf>
    <xf numFmtId="0" fontId="46" fillId="28" borderId="24" xfId="98" applyFont="1" applyFill="1" applyBorder="1" applyAlignment="1">
      <alignment horizontal="left"/>
    </xf>
    <xf numFmtId="0" fontId="46" fillId="28" borderId="23" xfId="98" applyFont="1" applyFill="1" applyBorder="1" applyAlignment="1">
      <alignment horizontal="left"/>
    </xf>
    <xf numFmtId="0" fontId="46" fillId="28" borderId="25" xfId="98" applyFont="1" applyFill="1" applyBorder="1" applyAlignment="1">
      <alignment horizontal="left"/>
    </xf>
    <xf numFmtId="0" fontId="51" fillId="26" borderId="24" xfId="98" applyFont="1" applyFill="1" applyBorder="1" applyAlignment="1">
      <alignment horizontal="center" vertical="center" wrapText="1"/>
    </xf>
    <xf numFmtId="0" fontId="51" fillId="26" borderId="23" xfId="98" applyFont="1" applyFill="1" applyBorder="1" applyAlignment="1">
      <alignment horizontal="center" vertical="center" wrapText="1"/>
    </xf>
    <xf numFmtId="0" fontId="51" fillId="26" borderId="25" xfId="98" applyFont="1" applyFill="1" applyBorder="1" applyAlignment="1">
      <alignment horizontal="center" vertical="center" wrapText="1"/>
    </xf>
    <xf numFmtId="0" fontId="52" fillId="26" borderId="24" xfId="98" applyFont="1" applyFill="1" applyBorder="1" applyAlignment="1">
      <alignment horizontal="center" vertical="center" wrapText="1"/>
    </xf>
    <xf numFmtId="0" fontId="52" fillId="26" borderId="23" xfId="98" applyFont="1" applyFill="1" applyBorder="1" applyAlignment="1">
      <alignment horizontal="center" vertical="center" wrapText="1"/>
    </xf>
    <xf numFmtId="0" fontId="52" fillId="26" borderId="25" xfId="98" applyFont="1" applyFill="1" applyBorder="1" applyAlignment="1">
      <alignment horizontal="center" vertical="center" wrapText="1"/>
    </xf>
    <xf numFmtId="0" fontId="53" fillId="26" borderId="0" xfId="98" applyFont="1" applyFill="1" applyAlignment="1">
      <alignment wrapText="1"/>
    </xf>
    <xf numFmtId="0" fontId="53" fillId="26" borderId="26" xfId="98" applyFont="1" applyFill="1" applyBorder="1" applyAlignment="1">
      <alignment horizontal="center" vertical="center" wrapText="1"/>
    </xf>
    <xf numFmtId="0" fontId="53" fillId="26" borderId="0" xfId="98" applyFont="1" applyFill="1" applyBorder="1" applyAlignment="1">
      <alignment horizontal="center" vertical="center" wrapText="1"/>
    </xf>
    <xf numFmtId="0" fontId="53" fillId="26" borderId="27" xfId="98" applyFont="1" applyFill="1" applyBorder="1" applyAlignment="1">
      <alignment horizontal="center" vertical="center" wrapText="1"/>
    </xf>
    <xf numFmtId="0" fontId="53" fillId="26" borderId="28" xfId="98" applyFont="1" applyFill="1" applyBorder="1" applyAlignment="1">
      <alignment horizontal="center" vertical="center" wrapText="1"/>
    </xf>
    <xf numFmtId="0" fontId="53" fillId="26" borderId="0" xfId="98" applyFont="1" applyFill="1" applyAlignment="1">
      <alignment horizontal="center" wrapText="1"/>
    </xf>
    <xf numFmtId="0" fontId="20" fillId="24" borderId="29" xfId="98" applyFont="1" applyFill="1" applyBorder="1" applyProtection="1">
      <protection locked="0"/>
    </xf>
    <xf numFmtId="0" fontId="20" fillId="29" borderId="0" xfId="98" applyFont="1" applyFill="1" applyBorder="1" applyAlignment="1">
      <alignment horizontal="center" vertical="center"/>
    </xf>
    <xf numFmtId="0" fontId="20" fillId="30" borderId="27" xfId="98" applyFont="1" applyFill="1" applyBorder="1"/>
    <xf numFmtId="0" fontId="48" fillId="26" borderId="30" xfId="98" applyFont="1" applyFill="1" applyBorder="1"/>
    <xf numFmtId="0" fontId="20" fillId="0" borderId="0" xfId="98" applyFont="1" applyFill="1"/>
    <xf numFmtId="0" fontId="20" fillId="31" borderId="31" xfId="98" applyFont="1" applyFill="1" applyBorder="1"/>
    <xf numFmtId="0" fontId="20" fillId="31" borderId="0" xfId="98" applyFont="1" applyFill="1" applyBorder="1"/>
    <xf numFmtId="0" fontId="20" fillId="26" borderId="10" xfId="98" applyFont="1" applyFill="1" applyBorder="1"/>
    <xf numFmtId="0" fontId="48" fillId="26" borderId="0" xfId="98" applyFont="1" applyFill="1"/>
    <xf numFmtId="0" fontId="20" fillId="26" borderId="0" xfId="98" applyFont="1" applyFill="1" applyAlignment="1">
      <alignment wrapText="1"/>
    </xf>
    <xf numFmtId="0" fontId="49" fillId="0" borderId="0" xfId="113" applyFont="1" applyAlignment="1">
      <alignment vertical="center"/>
    </xf>
    <xf numFmtId="0" fontId="1" fillId="0" borderId="0" xfId="113" applyFont="1"/>
    <xf numFmtId="0" fontId="54" fillId="0" borderId="0" xfId="114"/>
    <xf numFmtId="0" fontId="54" fillId="26" borderId="0" xfId="114" applyFill="1"/>
    <xf numFmtId="0" fontId="44" fillId="26" borderId="0" xfId="98" applyFont="1" applyFill="1"/>
  </cellXfs>
  <cellStyles count="115">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4" builtinId="8"/>
    <cellStyle name="Input 2" xfId="81"/>
    <cellStyle name="Input 3" xfId="39"/>
    <cellStyle name="Linked Cell 2" xfId="82"/>
    <cellStyle name="Linked Cell 3" xfId="40"/>
    <cellStyle name="Neutral 2" xfId="83"/>
    <cellStyle name="Neutral 3" xfId="41"/>
    <cellStyle name="Normal" xfId="0" builtinId="0"/>
    <cellStyle name="Normal 10" xfId="113"/>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1"/>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498157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6767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D34" sqref="D34"/>
    </sheetView>
  </sheetViews>
  <sheetFormatPr defaultRowHeight="12.75" x14ac:dyDescent="0.2"/>
  <cols>
    <col min="1" max="1" width="29" bestFit="1" customWidth="1"/>
    <col min="2" max="5" width="8.85546875" customWidth="1"/>
    <col min="6" max="7" width="8.85546875" style="6" customWidth="1"/>
    <col min="8" max="8" width="12.42578125" bestFit="1" customWidth="1"/>
  </cols>
  <sheetData>
    <row r="1" spans="1:10" ht="15.75" x14ac:dyDescent="0.25">
      <c r="A1" s="8" t="s">
        <v>0</v>
      </c>
      <c r="B1" s="7"/>
      <c r="C1" s="3"/>
      <c r="D1" s="3"/>
      <c r="E1" s="3"/>
      <c r="F1" s="3"/>
      <c r="G1" s="3"/>
      <c r="H1" s="3"/>
    </row>
    <row r="2" spans="1:10" ht="15.75" x14ac:dyDescent="0.25">
      <c r="A2" s="1"/>
      <c r="B2" s="2"/>
      <c r="C2" s="2"/>
      <c r="D2" s="2"/>
      <c r="E2" s="2"/>
      <c r="F2" s="2"/>
      <c r="G2" s="2"/>
      <c r="H2" s="2"/>
      <c r="I2" s="2"/>
    </row>
    <row r="3" spans="1:10" s="5" customFormat="1" x14ac:dyDescent="0.2">
      <c r="A3" s="42"/>
      <c r="B3" s="37" t="s">
        <v>6</v>
      </c>
      <c r="C3" s="21" t="s">
        <v>7</v>
      </c>
      <c r="D3" s="21" t="s">
        <v>8</v>
      </c>
      <c r="E3" s="21" t="s">
        <v>9</v>
      </c>
      <c r="F3" s="21" t="s">
        <v>10</v>
      </c>
      <c r="G3" s="21" t="s">
        <v>11</v>
      </c>
      <c r="H3" s="23" t="s">
        <v>25</v>
      </c>
    </row>
    <row r="4" spans="1:10" x14ac:dyDescent="0.2">
      <c r="A4" s="41" t="s">
        <v>27</v>
      </c>
      <c r="B4" s="38">
        <f>'Pricing Score Calculation'!E5</f>
        <v>15.890158092800426</v>
      </c>
      <c r="C4" s="51">
        <v>30</v>
      </c>
      <c r="D4" s="51">
        <v>15</v>
      </c>
      <c r="E4" s="51">
        <v>12</v>
      </c>
      <c r="F4" s="51">
        <v>12</v>
      </c>
      <c r="G4" s="51">
        <v>4</v>
      </c>
      <c r="H4" s="39">
        <f>SUM(B4:G4)</f>
        <v>88.890158092800419</v>
      </c>
    </row>
    <row r="5" spans="1:10" x14ac:dyDescent="0.2">
      <c r="A5" s="41" t="s">
        <v>28</v>
      </c>
      <c r="B5" s="38">
        <f>'Pricing Score Calculation'!E6</f>
        <v>20</v>
      </c>
      <c r="C5" s="51">
        <v>24</v>
      </c>
      <c r="D5" s="51">
        <v>9</v>
      </c>
      <c r="E5" s="51">
        <v>12</v>
      </c>
      <c r="F5" s="51">
        <v>15</v>
      </c>
      <c r="G5" s="51">
        <v>4</v>
      </c>
      <c r="H5" s="39">
        <f>SUM(B5:G5)</f>
        <v>84</v>
      </c>
      <c r="J5" s="4"/>
    </row>
    <row r="6" spans="1:10" x14ac:dyDescent="0.2">
      <c r="A6" s="41" t="s">
        <v>29</v>
      </c>
      <c r="B6" s="38">
        <f>'Pricing Score Calculation'!E7</f>
        <v>18.060204285783808</v>
      </c>
      <c r="C6" s="51">
        <v>24</v>
      </c>
      <c r="D6" s="51">
        <v>6</v>
      </c>
      <c r="E6" s="51">
        <v>9</v>
      </c>
      <c r="F6" s="51">
        <v>9</v>
      </c>
      <c r="G6" s="51">
        <v>4</v>
      </c>
      <c r="H6" s="39">
        <f>SUM(B6:G6)</f>
        <v>70.060204285783811</v>
      </c>
      <c r="J6" s="4"/>
    </row>
    <row r="7" spans="1:10" x14ac:dyDescent="0.2">
      <c r="A7" s="6"/>
    </row>
    <row r="8" spans="1:10" x14ac:dyDescent="0.2">
      <c r="A8"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G18" sqref="G18"/>
    </sheetView>
  </sheetViews>
  <sheetFormatPr defaultRowHeight="12.75" x14ac:dyDescent="0.2"/>
  <cols>
    <col min="1" max="1" width="29" bestFit="1" customWidth="1"/>
    <col min="11" max="11" width="14.42578125" bestFit="1" customWidth="1"/>
  </cols>
  <sheetData>
    <row r="1" spans="1:14" ht="15.75" x14ac:dyDescent="0.25">
      <c r="A1" s="8" t="s">
        <v>0</v>
      </c>
      <c r="B1" s="7"/>
      <c r="C1" s="7"/>
      <c r="D1" s="7"/>
      <c r="E1" s="3"/>
      <c r="F1" s="3"/>
      <c r="G1" s="3"/>
      <c r="H1" s="3"/>
      <c r="I1" s="3"/>
    </row>
    <row r="2" spans="1:14" ht="15.75" x14ac:dyDescent="0.25">
      <c r="A2" s="3"/>
      <c r="B2" s="2"/>
      <c r="C2" s="2"/>
      <c r="D2" s="2"/>
      <c r="E2" s="2"/>
      <c r="F2" s="2"/>
      <c r="G2" s="2"/>
      <c r="H2" s="2"/>
      <c r="I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27</v>
      </c>
      <c r="B4" s="38">
        <f>'Pricing Score Calculation'!E5</f>
        <v>15.890158092800426</v>
      </c>
      <c r="C4" s="52">
        <v>18</v>
      </c>
      <c r="D4" s="52">
        <v>9</v>
      </c>
      <c r="E4" s="52">
        <v>7.5</v>
      </c>
      <c r="F4" s="52">
        <v>7.5</v>
      </c>
      <c r="G4" s="52">
        <v>2.5</v>
      </c>
      <c r="H4" s="39">
        <f>SUM(B4:G4)</f>
        <v>60.390158092800426</v>
      </c>
      <c r="I4" s="6"/>
      <c r="J4" s="6"/>
      <c r="K4" s="6"/>
      <c r="L4" s="6"/>
      <c r="M4" s="6"/>
      <c r="N4" s="6"/>
    </row>
    <row r="5" spans="1:14" x14ac:dyDescent="0.2">
      <c r="A5" s="41" t="s">
        <v>28</v>
      </c>
      <c r="B5" s="38">
        <f>'Pricing Score Calculation'!E6</f>
        <v>20</v>
      </c>
      <c r="C5" s="52">
        <v>18</v>
      </c>
      <c r="D5" s="52">
        <v>7.5</v>
      </c>
      <c r="E5" s="52">
        <v>7.5</v>
      </c>
      <c r="F5" s="52">
        <v>7.5</v>
      </c>
      <c r="G5" s="52">
        <v>2.5</v>
      </c>
      <c r="H5" s="39">
        <f>SUM(B5:G5)</f>
        <v>63</v>
      </c>
      <c r="I5" s="6"/>
      <c r="J5" s="6"/>
      <c r="K5" s="6"/>
      <c r="L5" s="6"/>
      <c r="M5" s="6"/>
      <c r="N5" s="6"/>
    </row>
    <row r="6" spans="1:14" x14ac:dyDescent="0.2">
      <c r="A6" s="41" t="s">
        <v>29</v>
      </c>
      <c r="B6" s="38">
        <f>'Pricing Score Calculation'!E7</f>
        <v>18.060204285783808</v>
      </c>
      <c r="C6" s="52">
        <v>14.399999999999999</v>
      </c>
      <c r="D6" s="52">
        <v>7.5</v>
      </c>
      <c r="E6" s="52">
        <v>7.5</v>
      </c>
      <c r="F6" s="52">
        <v>7.1999999999999993</v>
      </c>
      <c r="G6" s="52">
        <v>2.5</v>
      </c>
      <c r="H6" s="39">
        <f>SUM(B6:G6)</f>
        <v>57.160204285783806</v>
      </c>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4" sqref="C4:G6"/>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27</v>
      </c>
      <c r="B4" s="38">
        <f>'Pricing Score Calculation'!E5</f>
        <v>15.890158092800426</v>
      </c>
      <c r="C4" s="53">
        <v>25.799999999999997</v>
      </c>
      <c r="D4" s="53">
        <v>12.600000000000001</v>
      </c>
      <c r="E4" s="53">
        <v>12</v>
      </c>
      <c r="F4" s="53">
        <v>12.299999999999999</v>
      </c>
      <c r="G4" s="53">
        <v>4</v>
      </c>
      <c r="H4" s="39">
        <f>SUM(B4:G4)</f>
        <v>82.590158092800422</v>
      </c>
      <c r="I4" s="6"/>
      <c r="J4" s="6"/>
      <c r="K4" s="6"/>
      <c r="L4" s="6"/>
      <c r="M4" s="6"/>
      <c r="N4" s="6"/>
    </row>
    <row r="5" spans="1:14" x14ac:dyDescent="0.2">
      <c r="A5" s="41" t="s">
        <v>28</v>
      </c>
      <c r="B5" s="38">
        <f>'Pricing Score Calculation'!E6</f>
        <v>20</v>
      </c>
      <c r="C5" s="53">
        <v>24</v>
      </c>
      <c r="D5" s="53">
        <v>11.7</v>
      </c>
      <c r="E5" s="53">
        <v>12</v>
      </c>
      <c r="F5" s="53">
        <v>11.7</v>
      </c>
      <c r="G5" s="53">
        <v>4</v>
      </c>
      <c r="H5" s="39">
        <f>SUM(B5:G5)</f>
        <v>83.4</v>
      </c>
      <c r="I5" s="6"/>
      <c r="J5" s="6"/>
      <c r="K5" s="6"/>
      <c r="L5" s="6"/>
      <c r="M5" s="6"/>
      <c r="N5" s="6"/>
    </row>
    <row r="6" spans="1:14" x14ac:dyDescent="0.2">
      <c r="A6" s="41" t="s">
        <v>29</v>
      </c>
      <c r="B6" s="38">
        <f>'Pricing Score Calculation'!E7</f>
        <v>18.060204285783808</v>
      </c>
      <c r="C6" s="53">
        <v>22.200000000000003</v>
      </c>
      <c r="D6" s="53">
        <v>11.399999999999999</v>
      </c>
      <c r="E6" s="53">
        <v>12</v>
      </c>
      <c r="F6" s="53">
        <v>11.399999999999999</v>
      </c>
      <c r="G6" s="53">
        <v>4</v>
      </c>
      <c r="H6" s="39">
        <f>SUM(B6:G6)</f>
        <v>79.060204285783811</v>
      </c>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4" sqref="C4:G6"/>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c r="J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27</v>
      </c>
      <c r="B4" s="38">
        <f>'Pricing Score Calculation'!E5</f>
        <v>15.890158092800426</v>
      </c>
      <c r="C4" s="54">
        <v>24</v>
      </c>
      <c r="D4" s="54">
        <v>12.899999999999999</v>
      </c>
      <c r="E4" s="54">
        <v>12.600000000000001</v>
      </c>
      <c r="F4" s="54">
        <v>12</v>
      </c>
      <c r="G4" s="54">
        <v>4.4000000000000004</v>
      </c>
      <c r="H4" s="39">
        <f>SUM(B4:G4)</f>
        <v>81.790158092800425</v>
      </c>
      <c r="I4" s="6"/>
      <c r="J4" s="6"/>
      <c r="K4" s="6"/>
      <c r="L4" s="6"/>
      <c r="M4" s="6"/>
      <c r="N4" s="6"/>
    </row>
    <row r="5" spans="1:14" x14ac:dyDescent="0.2">
      <c r="A5" s="41" t="s">
        <v>28</v>
      </c>
      <c r="B5" s="38">
        <f>'Pricing Score Calculation'!E6</f>
        <v>20</v>
      </c>
      <c r="C5" s="54">
        <v>24</v>
      </c>
      <c r="D5" s="54">
        <v>13.799999999999999</v>
      </c>
      <c r="E5" s="54">
        <v>13.200000000000001</v>
      </c>
      <c r="F5" s="54">
        <v>12.899999999999999</v>
      </c>
      <c r="G5" s="54">
        <v>4.5999999999999996</v>
      </c>
      <c r="H5" s="39">
        <f>SUM(B5:G5)</f>
        <v>88.5</v>
      </c>
      <c r="I5" s="6"/>
      <c r="J5" s="6"/>
      <c r="K5" s="6"/>
      <c r="L5" s="6"/>
      <c r="M5" s="6"/>
      <c r="N5" s="6"/>
    </row>
    <row r="6" spans="1:14" x14ac:dyDescent="0.2">
      <c r="A6" s="41" t="s">
        <v>29</v>
      </c>
      <c r="B6" s="38">
        <f>'Pricing Score Calculation'!E7</f>
        <v>18.060204285783808</v>
      </c>
      <c r="C6" s="54">
        <v>18</v>
      </c>
      <c r="D6" s="54">
        <v>12</v>
      </c>
      <c r="E6" s="54">
        <v>12</v>
      </c>
      <c r="F6" s="54">
        <v>12</v>
      </c>
      <c r="G6" s="54">
        <v>4.2</v>
      </c>
      <c r="H6" s="39">
        <f>SUM(B6:G6)</f>
        <v>76.260204285783814</v>
      </c>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F27" sqref="F27"/>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c r="J2" s="2"/>
    </row>
    <row r="3" spans="1:15" x14ac:dyDescent="0.2">
      <c r="A3" s="42"/>
      <c r="B3" s="37" t="s">
        <v>6</v>
      </c>
      <c r="C3" s="22" t="s">
        <v>7</v>
      </c>
      <c r="D3" s="22" t="s">
        <v>8</v>
      </c>
      <c r="E3" s="22" t="s">
        <v>9</v>
      </c>
      <c r="F3" s="22" t="s">
        <v>10</v>
      </c>
      <c r="G3" s="22" t="s">
        <v>11</v>
      </c>
      <c r="H3" s="23" t="s">
        <v>25</v>
      </c>
      <c r="I3" s="5"/>
      <c r="J3" s="5"/>
      <c r="K3" s="5"/>
      <c r="L3" s="5"/>
      <c r="M3" s="5"/>
      <c r="N3" s="5"/>
      <c r="O3" s="6"/>
    </row>
    <row r="4" spans="1:15" x14ac:dyDescent="0.2">
      <c r="A4" s="41" t="s">
        <v>27</v>
      </c>
      <c r="B4" s="38">
        <f>'Pricing Score Calculation'!E5</f>
        <v>15.890158092800426</v>
      </c>
      <c r="C4" s="55">
        <v>24</v>
      </c>
      <c r="D4" s="55">
        <v>13.5</v>
      </c>
      <c r="E4" s="55">
        <v>12</v>
      </c>
      <c r="F4" s="55">
        <v>12</v>
      </c>
      <c r="G4" s="55">
        <v>4</v>
      </c>
      <c r="H4" s="39">
        <f>SUM(B4:G4)</f>
        <v>81.390158092800419</v>
      </c>
      <c r="I4" s="6"/>
      <c r="J4" s="6"/>
      <c r="K4" s="6"/>
      <c r="L4" s="6"/>
      <c r="M4" s="6"/>
      <c r="N4" s="6"/>
      <c r="O4" s="6"/>
    </row>
    <row r="5" spans="1:15" x14ac:dyDescent="0.2">
      <c r="A5" s="41" t="s">
        <v>28</v>
      </c>
      <c r="B5" s="38">
        <f>'Pricing Score Calculation'!E6</f>
        <v>20</v>
      </c>
      <c r="C5" s="55">
        <v>27</v>
      </c>
      <c r="D5" s="55">
        <v>13.5</v>
      </c>
      <c r="E5" s="55">
        <v>13.5</v>
      </c>
      <c r="F5" s="55">
        <v>13.5</v>
      </c>
      <c r="G5" s="55">
        <v>4.5</v>
      </c>
      <c r="H5" s="39">
        <f>SUM(B5:G5)</f>
        <v>92</v>
      </c>
      <c r="I5" s="6"/>
      <c r="J5" s="6"/>
      <c r="K5" s="6"/>
      <c r="L5" s="6"/>
      <c r="M5" s="6"/>
      <c r="N5" s="6"/>
      <c r="O5" s="6"/>
    </row>
    <row r="6" spans="1:15" x14ac:dyDescent="0.2">
      <c r="A6" s="41" t="s">
        <v>29</v>
      </c>
      <c r="B6" s="38">
        <f>'Pricing Score Calculation'!E7</f>
        <v>18.060204285783808</v>
      </c>
      <c r="C6" s="55">
        <v>24</v>
      </c>
      <c r="D6" s="55">
        <v>12</v>
      </c>
      <c r="E6" s="55">
        <v>12</v>
      </c>
      <c r="F6" s="55">
        <v>9</v>
      </c>
      <c r="G6" s="55">
        <v>4</v>
      </c>
      <c r="H6" s="39">
        <f>SUM(B6:G6)</f>
        <v>79.060204285783811</v>
      </c>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row>
    <row r="11" spans="1:15" x14ac:dyDescent="0.2">
      <c r="A11" s="6"/>
      <c r="B11" s="6"/>
      <c r="C11" s="6"/>
      <c r="D11" s="6"/>
      <c r="E11" s="6"/>
      <c r="F11" s="6"/>
      <c r="G11" s="6"/>
      <c r="H11" s="6"/>
      <c r="I11" s="6"/>
      <c r="J11" s="6"/>
      <c r="K11" s="6"/>
      <c r="L11" s="6"/>
      <c r="M11" s="6"/>
      <c r="N11" s="6"/>
    </row>
    <row r="12" spans="1:15" x14ac:dyDescent="0.2">
      <c r="A12" s="6"/>
      <c r="B12" s="6"/>
      <c r="C12" s="6"/>
      <c r="D12" s="6"/>
      <c r="E12" s="6"/>
      <c r="F12" s="6"/>
      <c r="G12" s="6"/>
      <c r="H12" s="6"/>
      <c r="I12" s="6"/>
      <c r="J12" s="6"/>
      <c r="K12" s="6"/>
      <c r="L12" s="6"/>
      <c r="M12" s="6"/>
      <c r="N12" s="6"/>
    </row>
    <row r="13" spans="1:15" x14ac:dyDescent="0.2">
      <c r="A13" s="6"/>
      <c r="B13" s="6"/>
      <c r="C13" s="6"/>
      <c r="D13" s="6"/>
      <c r="E13" s="6"/>
      <c r="F13" s="6"/>
      <c r="G13" s="6"/>
      <c r="H13" s="6"/>
      <c r="I13" s="6"/>
      <c r="J13" s="6"/>
      <c r="K13" s="6"/>
      <c r="L13" s="6"/>
      <c r="M13" s="6"/>
      <c r="N13" s="6"/>
    </row>
    <row r="14" spans="1:15" x14ac:dyDescent="0.2">
      <c r="A14" s="6"/>
      <c r="B14" s="6"/>
      <c r="C14" s="6"/>
      <c r="D14" s="6"/>
      <c r="E14" s="6"/>
      <c r="F14" s="6"/>
      <c r="G14" s="6"/>
      <c r="H14" s="6"/>
      <c r="I14" s="6"/>
      <c r="J14" s="6"/>
      <c r="K14" s="6"/>
      <c r="L14" s="6"/>
      <c r="M14" s="6"/>
      <c r="N14" s="6"/>
    </row>
    <row r="15" spans="1:15" x14ac:dyDescent="0.2">
      <c r="A15" s="6"/>
      <c r="B15" s="6"/>
      <c r="C15" s="6"/>
      <c r="D15" s="6"/>
      <c r="E15" s="6"/>
      <c r="F15" s="6"/>
      <c r="G15" s="6"/>
      <c r="H15" s="6"/>
      <c r="I15" s="6"/>
      <c r="J15" s="6"/>
      <c r="K15" s="6"/>
      <c r="L15" s="6"/>
      <c r="M15" s="6"/>
      <c r="N15" s="6"/>
    </row>
    <row r="16" spans="1:15"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H26" sqref="H26"/>
    </sheetView>
  </sheetViews>
  <sheetFormatPr defaultRowHeight="12.75" x14ac:dyDescent="0.2"/>
  <cols>
    <col min="1" max="1" width="29" style="6" bestFit="1" customWidth="1"/>
    <col min="2" max="9" width="9.140625" style="6"/>
    <col min="10" max="10" width="9.85546875" style="6" bestFit="1" customWidth="1"/>
    <col min="11" max="11" width="14.42578125" style="6" bestFit="1" customWidth="1"/>
    <col min="12" max="16384" width="9.140625" style="6"/>
  </cols>
  <sheetData>
    <row r="1" spans="1:14" ht="15.75" x14ac:dyDescent="0.25">
      <c r="A1" s="8" t="s">
        <v>0</v>
      </c>
      <c r="B1" s="7"/>
      <c r="C1" s="7"/>
      <c r="D1" s="7"/>
      <c r="E1" s="3"/>
      <c r="F1" s="3"/>
      <c r="G1" s="3"/>
      <c r="H1" s="3"/>
      <c r="I1" s="3"/>
    </row>
    <row r="2" spans="1:14" ht="15.75" x14ac:dyDescent="0.25">
      <c r="A2" s="3"/>
      <c r="B2" s="2"/>
      <c r="C2" s="2"/>
      <c r="D2" s="2"/>
      <c r="E2" s="2"/>
      <c r="F2" s="2"/>
      <c r="G2" s="2"/>
      <c r="H2" s="2"/>
      <c r="I2" s="2"/>
      <c r="J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27</v>
      </c>
      <c r="B4" s="38">
        <f>'Pricing Score Calculation'!E5</f>
        <v>15.890158092800426</v>
      </c>
      <c r="C4" s="56">
        <v>21.6</v>
      </c>
      <c r="D4" s="56">
        <v>11.100000000000001</v>
      </c>
      <c r="E4" s="56">
        <v>12</v>
      </c>
      <c r="F4" s="56">
        <v>11.7</v>
      </c>
      <c r="G4" s="56">
        <v>3.5</v>
      </c>
      <c r="H4" s="39">
        <f>SUM(B4:G4)</f>
        <v>75.790158092800425</v>
      </c>
    </row>
    <row r="5" spans="1:14" x14ac:dyDescent="0.2">
      <c r="A5" s="41" t="s">
        <v>28</v>
      </c>
      <c r="B5" s="38">
        <f>'Pricing Score Calculation'!E6</f>
        <v>20</v>
      </c>
      <c r="C5" s="56">
        <v>25.799999999999997</v>
      </c>
      <c r="D5" s="56">
        <v>12</v>
      </c>
      <c r="E5" s="56">
        <v>12.600000000000001</v>
      </c>
      <c r="F5" s="56">
        <v>12.899999999999999</v>
      </c>
      <c r="G5" s="56">
        <v>3</v>
      </c>
      <c r="H5" s="39">
        <f>SUM(B5:G5)</f>
        <v>86.300000000000011</v>
      </c>
    </row>
    <row r="6" spans="1:14" x14ac:dyDescent="0.2">
      <c r="A6" s="41" t="s">
        <v>29</v>
      </c>
      <c r="B6" s="38">
        <f>'Pricing Score Calculation'!E7</f>
        <v>18.060204285783808</v>
      </c>
      <c r="C6" s="56">
        <v>19.799999999999997</v>
      </c>
      <c r="D6" s="56">
        <v>11.7</v>
      </c>
      <c r="E6" s="56">
        <v>9</v>
      </c>
      <c r="F6" s="56">
        <v>12</v>
      </c>
      <c r="G6" s="56">
        <v>4</v>
      </c>
      <c r="H6" s="39">
        <f>SUM(B6:G6)</f>
        <v>74.560204285783811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7"/>
  <sheetViews>
    <sheetView workbookViewId="0">
      <selection activeCell="D38" sqref="D38"/>
    </sheetView>
  </sheetViews>
  <sheetFormatPr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61" t="s">
        <v>23</v>
      </c>
      <c r="B1" s="61"/>
      <c r="C1" s="35"/>
      <c r="D1" s="35"/>
      <c r="E1" s="35"/>
    </row>
    <row r="2" spans="1:16" x14ac:dyDescent="0.2">
      <c r="A2" s="63" t="s">
        <v>17</v>
      </c>
      <c r="B2" s="66" t="s">
        <v>18</v>
      </c>
      <c r="C2" s="69" t="s">
        <v>21</v>
      </c>
      <c r="D2" s="69" t="s">
        <v>19</v>
      </c>
      <c r="E2" s="69" t="s">
        <v>20</v>
      </c>
      <c r="G2" s="62" t="s">
        <v>30</v>
      </c>
      <c r="H2" s="62"/>
      <c r="I2" s="62"/>
      <c r="J2" s="62"/>
      <c r="K2" s="62"/>
      <c r="L2" s="62"/>
      <c r="M2" s="62"/>
      <c r="N2" s="62"/>
      <c r="O2" s="62"/>
      <c r="P2" s="62"/>
    </row>
    <row r="3" spans="1:16" x14ac:dyDescent="0.2">
      <c r="A3" s="64"/>
      <c r="B3" s="67"/>
      <c r="C3" s="70"/>
      <c r="D3" s="70"/>
      <c r="E3" s="70"/>
      <c r="G3" s="62"/>
      <c r="H3" s="62"/>
      <c r="I3" s="62"/>
      <c r="J3" s="62"/>
      <c r="K3" s="62"/>
      <c r="L3" s="62"/>
      <c r="M3" s="62"/>
      <c r="N3" s="62"/>
      <c r="O3" s="62"/>
      <c r="P3" s="62"/>
    </row>
    <row r="4" spans="1:16" ht="13.5" thickBot="1" x14ac:dyDescent="0.25">
      <c r="A4" s="65"/>
      <c r="B4" s="68"/>
      <c r="C4" s="71"/>
      <c r="D4" s="71"/>
      <c r="E4" s="71"/>
      <c r="G4" s="62"/>
      <c r="H4" s="62"/>
      <c r="I4" s="62"/>
      <c r="J4" s="62"/>
      <c r="K4" s="62"/>
      <c r="L4" s="62"/>
      <c r="M4" s="62"/>
      <c r="N4" s="62"/>
      <c r="O4" s="62"/>
      <c r="P4" s="62"/>
    </row>
    <row r="5" spans="1:16" x14ac:dyDescent="0.2">
      <c r="A5" s="26" t="str">
        <f>'Evaluator 1'!A4</f>
        <v>J.T. Vaughn Construction, LLC</v>
      </c>
      <c r="B5" s="36">
        <v>210193</v>
      </c>
      <c r="C5" s="57">
        <v>20</v>
      </c>
      <c r="D5" s="59">
        <f>MIN(B5:B7)</f>
        <v>167000</v>
      </c>
      <c r="E5" s="28">
        <f>$C$5*($D$5/B5)</f>
        <v>15.890158092800426</v>
      </c>
    </row>
    <row r="6" spans="1:16" x14ac:dyDescent="0.2">
      <c r="A6" s="26" t="str">
        <f>'Evaluator 1'!A5</f>
        <v xml:space="preserve">A Status Construction </v>
      </c>
      <c r="B6" s="36">
        <v>167000</v>
      </c>
      <c r="C6" s="58"/>
      <c r="D6" s="60"/>
      <c r="E6" s="28">
        <f t="shared" ref="E6:E7" si="0">$C$5*($D$5/B6)</f>
        <v>20</v>
      </c>
    </row>
    <row r="7" spans="1:16" x14ac:dyDescent="0.2">
      <c r="A7" s="26" t="str">
        <f>'Evaluator 1'!A6</f>
        <v xml:space="preserve">Corestone Construction </v>
      </c>
      <c r="B7" s="36">
        <v>184937</v>
      </c>
      <c r="C7" s="58"/>
      <c r="D7" s="60"/>
      <c r="E7" s="28">
        <f t="shared" si="0"/>
        <v>18.060204285783808</v>
      </c>
    </row>
  </sheetData>
  <mergeCells count="9">
    <mergeCell ref="C5:C7"/>
    <mergeCell ref="D5:D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L9" sqref="L9"/>
    </sheetView>
  </sheetViews>
  <sheetFormatPr defaultRowHeight="15" x14ac:dyDescent="0.2"/>
  <cols>
    <col min="1" max="1" width="33" style="11" customWidth="1"/>
    <col min="2" max="3" width="7" style="11" bestFit="1" customWidth="1"/>
    <col min="4" max="7" width="7.7109375" style="11" customWidth="1"/>
    <col min="8" max="8" width="8.85546875" style="11" customWidth="1"/>
    <col min="9" max="9" width="7.5703125" style="11" customWidth="1"/>
    <col min="10" max="10" width="8.28515625" style="11" customWidth="1"/>
    <col min="11" max="14" width="4.140625" style="11" bestFit="1" customWidth="1"/>
    <col min="15" max="16" width="4.140625" style="11" customWidth="1"/>
    <col min="17" max="17" width="7.140625" style="11" bestFit="1" customWidth="1"/>
    <col min="18" max="16384" width="9.140625" style="11"/>
  </cols>
  <sheetData>
    <row r="1" spans="1:18" ht="15.75" x14ac:dyDescent="0.25">
      <c r="A1" s="9" t="s">
        <v>12</v>
      </c>
      <c r="B1" s="10"/>
      <c r="C1" s="9"/>
      <c r="D1" s="9"/>
      <c r="E1" s="9"/>
      <c r="F1" s="9"/>
      <c r="G1" s="9"/>
      <c r="H1" s="9"/>
      <c r="I1" s="9"/>
    </row>
    <row r="2" spans="1:18" ht="6" customHeight="1" x14ac:dyDescent="0.25">
      <c r="A2" s="9"/>
      <c r="B2" s="10"/>
      <c r="C2" s="9"/>
      <c r="D2" s="9"/>
      <c r="E2" s="9"/>
      <c r="F2" s="9"/>
      <c r="G2" s="9"/>
      <c r="H2" s="9"/>
      <c r="I2" s="9"/>
    </row>
    <row r="3" spans="1:18" ht="15.75" x14ac:dyDescent="0.25">
      <c r="A3" s="72" t="s">
        <v>31</v>
      </c>
      <c r="B3" s="72"/>
      <c r="C3" s="72"/>
      <c r="D3" s="72"/>
      <c r="E3" s="72"/>
      <c r="F3" s="72"/>
      <c r="G3" s="72"/>
      <c r="H3" s="72"/>
      <c r="I3" s="72"/>
    </row>
    <row r="4" spans="1:18" x14ac:dyDescent="0.2">
      <c r="A4" s="10"/>
      <c r="B4" s="10"/>
      <c r="C4" s="10"/>
      <c r="D4" s="10"/>
      <c r="E4" s="10"/>
      <c r="F4" s="10"/>
      <c r="G4" s="10"/>
      <c r="H4" s="12"/>
      <c r="I4" s="12"/>
    </row>
    <row r="5" spans="1:18" ht="15.75" x14ac:dyDescent="0.25">
      <c r="H5" s="27" t="s">
        <v>22</v>
      </c>
      <c r="I5" s="13"/>
      <c r="J5" s="27"/>
      <c r="K5" s="13"/>
      <c r="Q5" s="73" t="s">
        <v>15</v>
      </c>
      <c r="R5" s="73"/>
    </row>
    <row r="6" spans="1:18" s="16" customFormat="1" ht="135" customHeight="1" x14ac:dyDescent="0.2">
      <c r="A6" s="14"/>
      <c r="B6" s="15" t="s">
        <v>1</v>
      </c>
      <c r="C6" s="15" t="s">
        <v>2</v>
      </c>
      <c r="D6" s="15" t="s">
        <v>3</v>
      </c>
      <c r="E6" s="15" t="s">
        <v>4</v>
      </c>
      <c r="F6" s="15" t="s">
        <v>5</v>
      </c>
      <c r="G6" s="15" t="s">
        <v>26</v>
      </c>
      <c r="H6" s="31" t="s">
        <v>16</v>
      </c>
      <c r="J6" s="11"/>
      <c r="K6" s="15" t="str">
        <f t="shared" ref="K6:P6" si="0">B6</f>
        <v>Evaluator 1</v>
      </c>
      <c r="L6" s="15" t="str">
        <f t="shared" si="0"/>
        <v>Evaluator 2</v>
      </c>
      <c r="M6" s="15" t="str">
        <f t="shared" si="0"/>
        <v>Evaluator 3</v>
      </c>
      <c r="N6" s="15" t="str">
        <f t="shared" si="0"/>
        <v>Evaluator 4</v>
      </c>
      <c r="O6" s="15" t="str">
        <f t="shared" si="0"/>
        <v>Evaluator 5</v>
      </c>
      <c r="P6" s="15" t="str">
        <f t="shared" si="0"/>
        <v>Evaluator 6</v>
      </c>
      <c r="Q6" s="31" t="s">
        <v>24</v>
      </c>
      <c r="R6" s="24" t="s">
        <v>14</v>
      </c>
    </row>
    <row r="7" spans="1:18" ht="16.5" customHeight="1" x14ac:dyDescent="0.2">
      <c r="A7" s="18" t="str">
        <f>'Evaluator 1'!A4:A4</f>
        <v>J.T. Vaughn Construction, LLC</v>
      </c>
      <c r="B7" s="40">
        <f>'Evaluator 1'!H4</f>
        <v>88.890158092800419</v>
      </c>
      <c r="C7" s="40">
        <f>'Evaluator 2'!H4</f>
        <v>60.390158092800426</v>
      </c>
      <c r="D7" s="40">
        <f>'Evaluator 3'!H4</f>
        <v>82.590158092800422</v>
      </c>
      <c r="E7" s="40">
        <f>'Evaluator 4'!H4</f>
        <v>81.790158092800425</v>
      </c>
      <c r="F7" s="40">
        <f>'Evaluator 5'!H4</f>
        <v>81.390158092800419</v>
      </c>
      <c r="G7" s="40">
        <f>'Evaluator 6'!H4</f>
        <v>75.790158092800425</v>
      </c>
      <c r="H7" s="32">
        <f>AVERAGE(B7:G7)</f>
        <v>78.473491426133762</v>
      </c>
      <c r="I7" s="29"/>
      <c r="J7" s="29"/>
      <c r="K7" s="17">
        <f>RANK(B7,$B$7:$B$9,0)</f>
        <v>1</v>
      </c>
      <c r="L7" s="17">
        <f>RANK(C7,$C$7:$C$9,0)</f>
        <v>2</v>
      </c>
      <c r="M7" s="17">
        <f>RANK(D7,$D$7:$D$9,0)</f>
        <v>2</v>
      </c>
      <c r="N7" s="17">
        <f>RANK(E7,$E$7:$E$9,0)</f>
        <v>2</v>
      </c>
      <c r="O7" s="17">
        <f>RANK(F7,$F$7:$F$9,0)</f>
        <v>2</v>
      </c>
      <c r="P7" s="17">
        <f>RANK(G7,$G$7:$G$9,0)</f>
        <v>2</v>
      </c>
      <c r="Q7" s="34">
        <f>AVERAGE(K7:P7)</f>
        <v>1.8333333333333333</v>
      </c>
      <c r="R7" s="20">
        <f>RANK(Q7,$Q$7:$Q$9,1)</f>
        <v>2</v>
      </c>
    </row>
    <row r="8" spans="1:18" s="45" customFormat="1" ht="16.5" customHeight="1" x14ac:dyDescent="0.2">
      <c r="A8" s="43" t="str">
        <f>'Evaluator 1'!A5:A5</f>
        <v xml:space="preserve">A Status Construction </v>
      </c>
      <c r="B8" s="44">
        <f>'Evaluator 1'!H5</f>
        <v>84</v>
      </c>
      <c r="C8" s="44">
        <f>'Evaluator 2'!H5</f>
        <v>63</v>
      </c>
      <c r="D8" s="44">
        <f>'Evaluator 3'!H5</f>
        <v>83.4</v>
      </c>
      <c r="E8" s="44">
        <f>'Evaluator 4'!H5</f>
        <v>88.5</v>
      </c>
      <c r="F8" s="44">
        <f>'Evaluator 5'!H5</f>
        <v>92</v>
      </c>
      <c r="G8" s="44">
        <f>'Evaluator 6'!H5</f>
        <v>86.300000000000011</v>
      </c>
      <c r="H8" s="49">
        <f>AVERAGE(B8:G8)</f>
        <v>82.86666666666666</v>
      </c>
      <c r="I8" s="48"/>
      <c r="J8" s="48"/>
      <c r="K8" s="50">
        <f>RANK(B8,$B$7:$B$9,0)</f>
        <v>2</v>
      </c>
      <c r="L8" s="50">
        <f>RANK(C8,$C$7:$C$9,0)</f>
        <v>1</v>
      </c>
      <c r="M8" s="50">
        <f>RANK(D8,$D$7:$D$9,0)</f>
        <v>1</v>
      </c>
      <c r="N8" s="50">
        <f>RANK(E8,$E$7:$E$9,0)</f>
        <v>1</v>
      </c>
      <c r="O8" s="50">
        <f>RANK(F8,$F$7:$F$9,0)</f>
        <v>1</v>
      </c>
      <c r="P8" s="50">
        <f>RANK(G8,$G$7:$G$9,0)</f>
        <v>1</v>
      </c>
      <c r="Q8" s="47">
        <f t="shared" ref="Q8:Q9" si="1">AVERAGE(K8:P8)</f>
        <v>1.1666666666666667</v>
      </c>
      <c r="R8" s="46">
        <f>RANK(Q8,$Q$7:$Q$9,1)</f>
        <v>1</v>
      </c>
    </row>
    <row r="9" spans="1:18" ht="16.5" customHeight="1" x14ac:dyDescent="0.2">
      <c r="A9" s="18" t="str">
        <f>'Evaluator 1'!A6:A6</f>
        <v xml:space="preserve">Corestone Construction </v>
      </c>
      <c r="B9" s="40">
        <f>'Evaluator 1'!H6</f>
        <v>70.060204285783811</v>
      </c>
      <c r="C9" s="40">
        <f>'Evaluator 2'!H6</f>
        <v>57.160204285783806</v>
      </c>
      <c r="D9" s="40">
        <f>'Evaluator 3'!H6</f>
        <v>79.060204285783811</v>
      </c>
      <c r="E9" s="40">
        <f>'Evaluator 4'!H6</f>
        <v>76.260204285783814</v>
      </c>
      <c r="F9" s="40">
        <f>'Evaluator 5'!H6</f>
        <v>79.060204285783811</v>
      </c>
      <c r="G9" s="40">
        <f>'Evaluator 6'!H6</f>
        <v>74.560204285783811</v>
      </c>
      <c r="H9" s="33">
        <f>AVERAGE(B9:G9)</f>
        <v>72.693537619117151</v>
      </c>
      <c r="I9" s="30"/>
      <c r="J9" s="30"/>
      <c r="K9" s="17">
        <f>RANK(B9,$B$7:$B$9,0)</f>
        <v>3</v>
      </c>
      <c r="L9" s="17">
        <f>RANK(C9,$C$7:$C$9,0)</f>
        <v>3</v>
      </c>
      <c r="M9" s="17">
        <f>RANK(D9,$D$7:$D$9,0)</f>
        <v>3</v>
      </c>
      <c r="N9" s="17">
        <f>RANK(E9,$E$7:$E$9,0)</f>
        <v>3</v>
      </c>
      <c r="O9" s="17">
        <f>RANK(F9,$F$7:$F$9,0)</f>
        <v>3</v>
      </c>
      <c r="P9" s="17">
        <f>RANK(G9,$G$7:$G$9,0)</f>
        <v>3</v>
      </c>
      <c r="Q9" s="34">
        <f t="shared" si="1"/>
        <v>3</v>
      </c>
      <c r="R9" s="20">
        <f>RANK(Q9,$Q$7:$Q$9,1)</f>
        <v>3</v>
      </c>
    </row>
    <row r="10" spans="1:18" x14ac:dyDescent="0.2">
      <c r="J10" s="25"/>
    </row>
    <row r="15" spans="1:18" x14ac:dyDescent="0.2">
      <c r="A15" s="19" t="s">
        <v>13</v>
      </c>
    </row>
    <row r="16" spans="1:18" x14ac:dyDescent="0.2">
      <c r="A16" s="19"/>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workbookViewId="0">
      <selection activeCell="O25" sqref="O25"/>
    </sheetView>
  </sheetViews>
  <sheetFormatPr defaultRowHeight="12.75" x14ac:dyDescent="0.2"/>
  <cols>
    <col min="1" max="1" width="41" style="76" bestFit="1" customWidth="1"/>
    <col min="2" max="2" width="7.42578125" style="76" customWidth="1"/>
    <col min="3" max="4" width="11.7109375" style="76" customWidth="1"/>
    <col min="5" max="5" width="6.5703125" style="76" customWidth="1"/>
    <col min="6" max="6" width="10.5703125" style="76" bestFit="1" customWidth="1"/>
    <col min="7" max="7" width="9.5703125" style="76" customWidth="1"/>
    <col min="8" max="8" width="6.5703125" style="76" customWidth="1"/>
    <col min="9" max="9" width="10.5703125" style="76" bestFit="1" customWidth="1"/>
    <col min="10" max="10" width="9.140625" style="76" customWidth="1"/>
    <col min="11" max="11" width="6.5703125" style="76" customWidth="1"/>
    <col min="12" max="12" width="10.5703125" style="76" bestFit="1" customWidth="1"/>
    <col min="13" max="13" width="9.140625" style="76" customWidth="1"/>
    <col min="14" max="14" width="6.5703125" style="76" customWidth="1"/>
    <col min="15" max="15" width="10.5703125" style="76" bestFit="1" customWidth="1"/>
    <col min="16" max="16" width="9.140625" style="76" customWidth="1"/>
    <col min="17" max="17" width="6.7109375" style="76" customWidth="1"/>
    <col min="18" max="18" width="10.5703125" style="76" bestFit="1" customWidth="1"/>
    <col min="19" max="19" width="14.42578125" style="76" bestFit="1" customWidth="1"/>
    <col min="20" max="20" width="23.7109375" style="76" bestFit="1" customWidth="1"/>
    <col min="21" max="21" width="6.140625" style="76" customWidth="1"/>
    <col min="22" max="22" width="9.140625" style="76"/>
    <col min="23" max="23" width="17.5703125" style="76" bestFit="1" customWidth="1"/>
    <col min="24" max="16384" width="9.140625" style="76"/>
  </cols>
  <sheetData>
    <row r="1" spans="1:20" ht="15.75" x14ac:dyDescent="0.25">
      <c r="A1" s="74" t="s">
        <v>32</v>
      </c>
      <c r="B1" s="74"/>
      <c r="C1" s="74"/>
      <c r="D1" s="74"/>
      <c r="E1" s="74"/>
      <c r="F1" s="74"/>
      <c r="G1" s="74"/>
      <c r="H1" s="74"/>
      <c r="I1" s="74"/>
      <c r="J1" s="74"/>
      <c r="K1" s="75"/>
      <c r="L1" s="75"/>
      <c r="M1" s="75"/>
      <c r="N1" s="75"/>
      <c r="O1" s="75"/>
      <c r="P1" s="75"/>
    </row>
    <row r="2" spans="1:20" ht="15.75" x14ac:dyDescent="0.25">
      <c r="A2" s="77" t="s">
        <v>33</v>
      </c>
      <c r="B2" s="78"/>
      <c r="C2" s="78"/>
      <c r="D2" s="78"/>
      <c r="E2" s="78"/>
      <c r="F2" s="78"/>
      <c r="G2" s="78"/>
      <c r="H2" s="78"/>
      <c r="I2" s="78"/>
      <c r="J2" s="78"/>
      <c r="K2" s="78"/>
      <c r="L2" s="78"/>
      <c r="M2" s="78"/>
      <c r="N2" s="78"/>
      <c r="O2" s="78"/>
      <c r="P2" s="78"/>
    </row>
    <row r="3" spans="1:20" x14ac:dyDescent="0.2">
      <c r="A3" s="79" t="s">
        <v>34</v>
      </c>
      <c r="B3" s="80"/>
      <c r="C3" s="80"/>
      <c r="D3" s="80"/>
    </row>
    <row r="4" spans="1:20" ht="15" customHeight="1" x14ac:dyDescent="0.2">
      <c r="A4" s="81" t="s">
        <v>35</v>
      </c>
      <c r="B4" s="82"/>
      <c r="C4" s="82"/>
      <c r="D4" s="82"/>
      <c r="E4" s="83"/>
    </row>
    <row r="5" spans="1:20" ht="15" customHeight="1" x14ac:dyDescent="0.2">
      <c r="D5" s="84"/>
      <c r="E5" s="83"/>
    </row>
    <row r="6" spans="1:20" ht="15" customHeight="1" x14ac:dyDescent="0.2"/>
    <row r="7" spans="1:20" ht="15" customHeight="1" x14ac:dyDescent="0.2"/>
    <row r="9" spans="1:20" ht="11.25" customHeight="1" thickBot="1" x14ac:dyDescent="0.25"/>
    <row r="10" spans="1:20" s="85" customFormat="1" ht="13.5" thickBot="1" x14ac:dyDescent="0.25">
      <c r="B10" s="86" t="s">
        <v>36</v>
      </c>
      <c r="C10" s="87"/>
      <c r="D10" s="88"/>
      <c r="E10" s="86" t="s">
        <v>37</v>
      </c>
      <c r="F10" s="87"/>
      <c r="G10" s="88"/>
      <c r="H10" s="86" t="s">
        <v>38</v>
      </c>
      <c r="I10" s="87"/>
      <c r="J10" s="88"/>
      <c r="K10" s="86" t="s">
        <v>39</v>
      </c>
      <c r="L10" s="87"/>
      <c r="M10" s="88"/>
      <c r="N10" s="86" t="s">
        <v>40</v>
      </c>
      <c r="O10" s="87"/>
      <c r="P10" s="88"/>
      <c r="Q10" s="86" t="s">
        <v>41</v>
      </c>
      <c r="R10" s="87"/>
      <c r="S10" s="88"/>
    </row>
    <row r="11" spans="1:20" s="85" customFormat="1" ht="117.75" customHeight="1" thickBot="1" x14ac:dyDescent="0.25">
      <c r="B11" s="89" t="s">
        <v>50</v>
      </c>
      <c r="C11" s="90"/>
      <c r="D11" s="91"/>
      <c r="E11" s="92" t="s">
        <v>42</v>
      </c>
      <c r="F11" s="93"/>
      <c r="G11" s="94"/>
      <c r="H11" s="92" t="s">
        <v>43</v>
      </c>
      <c r="I11" s="93"/>
      <c r="J11" s="94"/>
      <c r="K11" s="92" t="s">
        <v>44</v>
      </c>
      <c r="L11" s="93"/>
      <c r="M11" s="94"/>
      <c r="N11" s="92" t="s">
        <v>45</v>
      </c>
      <c r="O11" s="93"/>
      <c r="P11" s="94"/>
      <c r="Q11" s="92" t="s">
        <v>46</v>
      </c>
      <c r="R11" s="93"/>
      <c r="S11" s="94"/>
    </row>
    <row r="12" spans="1:20" s="100" customFormat="1" ht="23.25" thickBot="1" x14ac:dyDescent="0.25">
      <c r="A12" s="95"/>
      <c r="B12" s="96" t="s">
        <v>47</v>
      </c>
      <c r="C12" s="97"/>
      <c r="D12" s="98"/>
      <c r="E12" s="96" t="s">
        <v>47</v>
      </c>
      <c r="F12" s="97"/>
      <c r="G12" s="98"/>
      <c r="H12" s="96" t="s">
        <v>47</v>
      </c>
      <c r="I12" s="97"/>
      <c r="J12" s="98"/>
      <c r="K12" s="96" t="s">
        <v>47</v>
      </c>
      <c r="L12" s="97"/>
      <c r="M12" s="98"/>
      <c r="N12" s="96" t="s">
        <v>47</v>
      </c>
      <c r="O12" s="97"/>
      <c r="P12" s="98"/>
      <c r="Q12" s="96" t="s">
        <v>47</v>
      </c>
      <c r="R12" s="97"/>
      <c r="S12" s="98"/>
      <c r="T12" s="99" t="s">
        <v>25</v>
      </c>
    </row>
    <row r="13" spans="1:20" ht="15" customHeight="1" x14ac:dyDescent="0.2">
      <c r="A13" s="56" t="s">
        <v>27</v>
      </c>
      <c r="B13" s="101"/>
      <c r="C13" s="102">
        <v>4</v>
      </c>
      <c r="D13" s="103">
        <f t="shared" ref="D13:D15" si="0">B13*$C$13</f>
        <v>0</v>
      </c>
      <c r="E13" s="101"/>
      <c r="F13" s="102">
        <v>6</v>
      </c>
      <c r="G13" s="103">
        <f t="shared" ref="G13:G15" si="1">E13*$F$13</f>
        <v>0</v>
      </c>
      <c r="H13" s="101"/>
      <c r="I13" s="102">
        <v>3</v>
      </c>
      <c r="J13" s="103">
        <f t="shared" ref="J13:J15" si="2">H13*$I$13</f>
        <v>0</v>
      </c>
      <c r="K13" s="101"/>
      <c r="L13" s="102">
        <v>3</v>
      </c>
      <c r="M13" s="103">
        <f t="shared" ref="M13:M15" si="3">K13*$L$13</f>
        <v>0</v>
      </c>
      <c r="N13" s="101"/>
      <c r="O13" s="102">
        <v>3</v>
      </c>
      <c r="P13" s="103">
        <f t="shared" ref="P13:P15" si="4">N13*$O$13</f>
        <v>0</v>
      </c>
      <c r="Q13" s="101"/>
      <c r="R13" s="102">
        <v>1</v>
      </c>
      <c r="S13" s="103">
        <f t="shared" ref="S13:S15" si="5">Q13*$R$13</f>
        <v>0</v>
      </c>
      <c r="T13" s="104">
        <f>D13+G13+J13+M13+P13+S13</f>
        <v>0</v>
      </c>
    </row>
    <row r="14" spans="1:20" ht="15" customHeight="1" x14ac:dyDescent="0.2">
      <c r="A14" s="105" t="s">
        <v>28</v>
      </c>
      <c r="B14" s="101"/>
      <c r="C14" s="102"/>
      <c r="D14" s="103">
        <f t="shared" si="0"/>
        <v>0</v>
      </c>
      <c r="E14" s="101"/>
      <c r="F14" s="102"/>
      <c r="G14" s="103">
        <f t="shared" si="1"/>
        <v>0</v>
      </c>
      <c r="H14" s="101"/>
      <c r="I14" s="102"/>
      <c r="J14" s="103">
        <f t="shared" si="2"/>
        <v>0</v>
      </c>
      <c r="K14" s="101"/>
      <c r="L14" s="102"/>
      <c r="M14" s="103">
        <f t="shared" si="3"/>
        <v>0</v>
      </c>
      <c r="N14" s="101"/>
      <c r="O14" s="102"/>
      <c r="P14" s="103">
        <f t="shared" si="4"/>
        <v>0</v>
      </c>
      <c r="Q14" s="101"/>
      <c r="R14" s="102"/>
      <c r="S14" s="103">
        <f t="shared" si="5"/>
        <v>0</v>
      </c>
      <c r="T14" s="104">
        <f t="shared" ref="T14:T15" si="6">D14+G14+J14+M14+P14+S14</f>
        <v>0</v>
      </c>
    </row>
    <row r="15" spans="1:20" ht="15" customHeight="1" x14ac:dyDescent="0.2">
      <c r="A15" s="56" t="s">
        <v>29</v>
      </c>
      <c r="B15" s="101"/>
      <c r="C15" s="102"/>
      <c r="D15" s="103">
        <f t="shared" si="0"/>
        <v>0</v>
      </c>
      <c r="E15" s="101"/>
      <c r="F15" s="102"/>
      <c r="G15" s="103">
        <f t="shared" si="1"/>
        <v>0</v>
      </c>
      <c r="H15" s="101"/>
      <c r="I15" s="102"/>
      <c r="J15" s="103">
        <f t="shared" si="2"/>
        <v>0</v>
      </c>
      <c r="K15" s="101"/>
      <c r="L15" s="102"/>
      <c r="M15" s="103">
        <f t="shared" si="3"/>
        <v>0</v>
      </c>
      <c r="N15" s="101"/>
      <c r="O15" s="102"/>
      <c r="P15" s="103">
        <f t="shared" si="4"/>
        <v>0</v>
      </c>
      <c r="Q15" s="101"/>
      <c r="R15" s="102"/>
      <c r="S15" s="103">
        <f t="shared" si="5"/>
        <v>0</v>
      </c>
      <c r="T15" s="104">
        <f t="shared" si="6"/>
        <v>0</v>
      </c>
    </row>
    <row r="16" spans="1:20" s="106" customFormat="1" ht="7.5" customHeight="1" x14ac:dyDescent="0.2">
      <c r="B16" s="107"/>
      <c r="C16" s="107"/>
      <c r="D16" s="107"/>
      <c r="E16" s="107"/>
      <c r="F16" s="107"/>
      <c r="G16" s="107"/>
      <c r="H16" s="107"/>
      <c r="I16" s="107"/>
      <c r="J16" s="107"/>
      <c r="K16" s="107"/>
      <c r="L16" s="107"/>
      <c r="M16" s="107"/>
      <c r="N16" s="107"/>
      <c r="O16" s="107"/>
      <c r="P16" s="107"/>
      <c r="Q16" s="107"/>
      <c r="R16" s="107"/>
      <c r="S16" s="107"/>
      <c r="T16" s="107"/>
    </row>
    <row r="17" spans="1:21" s="108" customFormat="1" ht="6.75" customHeight="1" x14ac:dyDescent="0.2"/>
    <row r="19" spans="1:21" x14ac:dyDescent="0.2">
      <c r="A19" s="109" t="s">
        <v>48</v>
      </c>
      <c r="G19" s="110"/>
      <c r="H19" s="110"/>
      <c r="K19" s="110"/>
      <c r="N19" s="110"/>
    </row>
    <row r="20" spans="1:21" ht="15" x14ac:dyDescent="0.25">
      <c r="G20" s="110"/>
      <c r="H20" s="110"/>
      <c r="I20" s="110"/>
      <c r="J20" s="110"/>
      <c r="K20" s="110"/>
      <c r="L20" s="110"/>
      <c r="M20" s="110"/>
      <c r="N20" s="110"/>
      <c r="O20" s="110"/>
      <c r="P20" s="110"/>
      <c r="S20" s="111"/>
      <c r="T20" s="112"/>
      <c r="U20" s="113"/>
    </row>
    <row r="21" spans="1:21" ht="15" x14ac:dyDescent="0.25">
      <c r="G21" s="110"/>
      <c r="H21" s="110"/>
      <c r="I21" s="110"/>
      <c r="J21" s="110"/>
      <c r="K21" s="110"/>
      <c r="L21" s="110"/>
      <c r="M21" s="110"/>
      <c r="N21" s="110"/>
      <c r="O21" s="110"/>
      <c r="P21" s="110"/>
      <c r="S21" s="111"/>
      <c r="T21" s="112"/>
      <c r="U21" s="113"/>
    </row>
    <row r="22" spans="1:21" ht="15" x14ac:dyDescent="0.25">
      <c r="G22" s="110"/>
      <c r="H22" s="110"/>
      <c r="I22" s="110"/>
      <c r="J22" s="110"/>
      <c r="K22" s="110"/>
      <c r="L22" s="110"/>
      <c r="M22" s="110"/>
      <c r="N22" s="110"/>
      <c r="O22" s="110"/>
      <c r="P22" s="110"/>
      <c r="S22" s="111"/>
      <c r="T22" s="112"/>
      <c r="U22" s="113"/>
    </row>
    <row r="23" spans="1:21" ht="15" x14ac:dyDescent="0.25">
      <c r="G23" s="110"/>
      <c r="H23" s="110"/>
      <c r="I23" s="110"/>
      <c r="J23" s="110"/>
      <c r="K23" s="110"/>
      <c r="L23" s="110"/>
      <c r="M23" s="110"/>
      <c r="N23" s="110"/>
      <c r="O23" s="110"/>
      <c r="P23" s="110"/>
      <c r="S23" s="111"/>
      <c r="T23" s="112"/>
      <c r="U23" s="113"/>
    </row>
    <row r="24" spans="1:21" ht="15" x14ac:dyDescent="0.25">
      <c r="G24" s="110"/>
      <c r="H24" s="110"/>
      <c r="I24" s="110"/>
      <c r="J24" s="110"/>
      <c r="K24" s="110"/>
      <c r="L24" s="110"/>
      <c r="M24" s="110"/>
      <c r="N24" s="110"/>
      <c r="O24" s="110"/>
      <c r="P24" s="110"/>
      <c r="S24" s="111"/>
      <c r="T24" s="112"/>
      <c r="U24" s="113"/>
    </row>
    <row r="25" spans="1:21" ht="15" x14ac:dyDescent="0.25">
      <c r="G25" s="110"/>
      <c r="H25" s="110"/>
      <c r="I25" s="110"/>
      <c r="J25" s="110"/>
      <c r="K25" s="110"/>
      <c r="L25" s="110"/>
      <c r="M25" s="110"/>
      <c r="N25" s="110"/>
      <c r="O25" s="110"/>
      <c r="P25" s="110"/>
      <c r="S25" s="111"/>
      <c r="U25" s="114"/>
    </row>
    <row r="26" spans="1:21" x14ac:dyDescent="0.2">
      <c r="G26" s="110"/>
      <c r="H26" s="110"/>
      <c r="I26" s="110"/>
      <c r="J26" s="110"/>
      <c r="K26" s="110"/>
      <c r="L26" s="110"/>
      <c r="M26" s="110"/>
      <c r="N26" s="110"/>
      <c r="O26" s="110"/>
      <c r="P26" s="110"/>
    </row>
    <row r="27" spans="1:21" x14ac:dyDescent="0.2">
      <c r="B27" s="110"/>
      <c r="C27" s="110"/>
      <c r="D27" s="110"/>
      <c r="E27" s="110"/>
      <c r="F27" s="110"/>
      <c r="G27" s="110"/>
      <c r="H27" s="110"/>
      <c r="I27" s="110"/>
      <c r="J27" s="110"/>
      <c r="K27" s="110"/>
      <c r="L27" s="110"/>
      <c r="M27" s="110"/>
      <c r="N27" s="110"/>
      <c r="O27" s="110"/>
      <c r="P27" s="110"/>
    </row>
    <row r="28" spans="1:21" x14ac:dyDescent="0.2">
      <c r="H28" s="110"/>
      <c r="I28" s="110"/>
      <c r="J28" s="110"/>
      <c r="K28" s="110"/>
      <c r="L28" s="110"/>
      <c r="M28" s="110"/>
      <c r="N28" s="110"/>
      <c r="O28" s="110"/>
      <c r="P28" s="110"/>
    </row>
    <row r="29" spans="1:21" x14ac:dyDescent="0.2">
      <c r="I29" s="110"/>
      <c r="J29" s="110"/>
      <c r="L29" s="110"/>
      <c r="M29" s="110"/>
      <c r="O29" s="110"/>
      <c r="P29" s="110"/>
      <c r="Q29" s="110"/>
      <c r="R29" s="110"/>
      <c r="S29" s="110"/>
    </row>
    <row r="30" spans="1:21" x14ac:dyDescent="0.2">
      <c r="I30" s="110"/>
      <c r="J30" s="110"/>
      <c r="L30" s="110"/>
      <c r="M30" s="110"/>
      <c r="O30" s="110"/>
      <c r="P30" s="110"/>
      <c r="Q30" s="110"/>
      <c r="R30" s="110"/>
      <c r="S30" s="110"/>
    </row>
    <row r="31" spans="1:21" x14ac:dyDescent="0.2">
      <c r="R31" s="110"/>
      <c r="S31" s="110"/>
    </row>
    <row r="32" spans="1:21" x14ac:dyDescent="0.2">
      <c r="R32" s="110"/>
      <c r="S32" s="110"/>
    </row>
    <row r="33" spans="1:19" x14ac:dyDescent="0.2">
      <c r="R33" s="110"/>
      <c r="S33" s="110"/>
    </row>
    <row r="34" spans="1:19" x14ac:dyDescent="0.2">
      <c r="R34" s="110"/>
      <c r="S34" s="110"/>
    </row>
    <row r="47" spans="1:19" x14ac:dyDescent="0.2">
      <c r="A47" s="115" t="s">
        <v>49</v>
      </c>
    </row>
  </sheetData>
  <mergeCells count="21">
    <mergeCell ref="C13:C15"/>
    <mergeCell ref="F13:F15"/>
    <mergeCell ref="I13:I15"/>
    <mergeCell ref="L13:L15"/>
    <mergeCell ref="O13:O15"/>
    <mergeCell ref="R13:R15"/>
    <mergeCell ref="K10:M10"/>
    <mergeCell ref="N10:P10"/>
    <mergeCell ref="Q10:S10"/>
    <mergeCell ref="B11:D11"/>
    <mergeCell ref="E11:G11"/>
    <mergeCell ref="H11:J11"/>
    <mergeCell ref="K11:M11"/>
    <mergeCell ref="N11:P11"/>
    <mergeCell ref="Q11:S11"/>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Pricing Score Calculation</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2019-10-11T15:48:57Z</dcterms:modified>
</cp:coreProperties>
</file>